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ghius\Desktop\MOF\საიტი\საშუალოვადიანი პროგნოზები\"/>
    </mc:Choice>
  </mc:AlternateContent>
  <xr:revisionPtr revIDLastSave="0" documentId="13_ncr:1_{355AA99C-4BB9-42F5-9ED5-F0FB4D85A04A}" xr6:coauthVersionLast="45" xr6:coauthVersionMax="47" xr10:uidLastSave="{00000000-0000-0000-0000-000000000000}"/>
  <bookViews>
    <workbookView xWindow="-120" yWindow="-120" windowWidth="29040" windowHeight="15840" tabRatio="754" firstSheet="2" activeTab="3" xr2:uid="{00000000-000D-0000-FFFF-FFFF00000000}"/>
  </bookViews>
  <sheets>
    <sheet name="Data" sheetId="21" state="hidden" r:id="rId1"/>
    <sheet name="End" sheetId="32" state="hidden" r:id="rId2"/>
    <sheet name="MonSer" sheetId="4" r:id="rId3"/>
    <sheet name="NatBank" sheetId="5" r:id="rId4"/>
  </sheets>
  <definedNames>
    <definedName name="_xlnm.Print_Area" localSheetId="2">MonSer!$A$1:$I$63</definedName>
    <definedName name="_xlnm.Print_Area" localSheetId="3">NatBank!$A$1:$I$66</definedName>
    <definedName name="solver_adj" localSheetId="0" hidden="1">Data!$Q$223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Data!$Q$218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G296" i="21" l="1"/>
  <c r="AF296" i="21"/>
  <c r="AE296" i="21"/>
  <c r="AD296" i="21"/>
  <c r="AC296" i="21"/>
  <c r="AG293" i="21"/>
  <c r="AF293" i="21"/>
  <c r="AE293" i="21"/>
  <c r="AD293" i="21"/>
  <c r="AC293" i="21"/>
  <c r="AG235" i="21"/>
  <c r="AG297" i="21" s="1"/>
  <c r="AF235" i="21"/>
  <c r="AF297" i="21" s="1"/>
  <c r="AE235" i="21"/>
  <c r="AE297" i="21" s="1"/>
  <c r="AD235" i="21"/>
  <c r="AD297" i="21" s="1"/>
  <c r="AC235" i="21"/>
  <c r="AC297" i="21" s="1"/>
  <c r="AG113" i="21"/>
  <c r="AF113" i="21"/>
  <c r="AE113" i="21"/>
  <c r="AE111" i="21" s="1"/>
  <c r="AD113" i="21"/>
  <c r="AC113" i="21"/>
  <c r="AG112" i="21"/>
  <c r="AF112" i="21"/>
  <c r="AF111" i="21" s="1"/>
  <c r="AE112" i="21"/>
  <c r="AD112" i="21"/>
  <c r="AD111" i="21" s="1"/>
  <c r="AC112" i="21"/>
  <c r="AG111" i="21"/>
  <c r="AC111" i="21"/>
  <c r="AG102" i="21"/>
  <c r="AF102" i="21"/>
  <c r="AE102" i="21"/>
  <c r="AD102" i="21"/>
  <c r="AC102" i="21"/>
  <c r="AG99" i="21"/>
  <c r="AG97" i="21" s="1"/>
  <c r="AF99" i="21"/>
  <c r="AE99" i="21"/>
  <c r="AE97" i="21" s="1"/>
  <c r="AD99" i="21"/>
  <c r="AC99" i="21"/>
  <c r="AC97" i="21" s="1"/>
  <c r="AF97" i="21"/>
  <c r="AF92" i="21" s="1"/>
  <c r="AD97" i="21"/>
  <c r="AG93" i="21"/>
  <c r="AF93" i="21"/>
  <c r="AE93" i="21"/>
  <c r="AE92" i="21" s="1"/>
  <c r="AD93" i="21"/>
  <c r="AC93" i="21"/>
  <c r="AG86" i="21"/>
  <c r="AG85" i="21" s="1"/>
  <c r="AF86" i="21"/>
  <c r="AE86" i="21"/>
  <c r="AE85" i="21" s="1"/>
  <c r="AD86" i="21"/>
  <c r="AC86" i="21"/>
  <c r="AC85" i="21" s="1"/>
  <c r="AF85" i="21"/>
  <c r="AD85" i="21"/>
  <c r="AG79" i="21"/>
  <c r="AF79" i="21"/>
  <c r="AE79" i="21"/>
  <c r="AD79" i="21"/>
  <c r="AC79" i="21"/>
  <c r="AG73" i="21"/>
  <c r="AG62" i="21" s="1"/>
  <c r="AF73" i="21"/>
  <c r="AE73" i="21"/>
  <c r="AD73" i="21"/>
  <c r="AC73" i="21"/>
  <c r="AG67" i="21"/>
  <c r="AF67" i="21"/>
  <c r="AE67" i="21"/>
  <c r="AD67" i="21"/>
  <c r="AC67" i="21"/>
  <c r="AG63" i="21"/>
  <c r="AF63" i="21"/>
  <c r="AF62" i="21" s="1"/>
  <c r="AE63" i="21"/>
  <c r="AD63" i="21"/>
  <c r="AC63" i="21"/>
  <c r="AC62" i="21"/>
  <c r="AG55" i="21"/>
  <c r="AF55" i="21"/>
  <c r="AE55" i="21"/>
  <c r="AD55" i="21"/>
  <c r="AC55" i="21"/>
  <c r="AG51" i="21"/>
  <c r="AG41" i="21" s="1"/>
  <c r="AF51" i="21"/>
  <c r="AE51" i="21"/>
  <c r="AE41" i="21" s="1"/>
  <c r="AD51" i="21"/>
  <c r="AC51" i="21"/>
  <c r="AC41" i="21" s="1"/>
  <c r="AG47" i="21"/>
  <c r="AF47" i="21"/>
  <c r="AE47" i="21"/>
  <c r="AD47" i="21"/>
  <c r="AD40" i="21" s="1"/>
  <c r="AC47" i="21"/>
  <c r="AG44" i="21"/>
  <c r="AG40" i="21" s="1"/>
  <c r="AG39" i="21" s="1"/>
  <c r="AG38" i="21" s="1"/>
  <c r="AF44" i="21"/>
  <c r="AE44" i="21"/>
  <c r="AE40" i="21" s="1"/>
  <c r="AD44" i="21"/>
  <c r="AC44" i="21"/>
  <c r="AC40" i="21" s="1"/>
  <c r="AC39" i="21" s="1"/>
  <c r="AC38" i="21" s="1"/>
  <c r="AC77" i="21" s="1"/>
  <c r="AF41" i="21"/>
  <c r="AD41" i="21"/>
  <c r="AG77" i="21" l="1"/>
  <c r="AE62" i="21"/>
  <c r="AD39" i="21"/>
  <c r="AD38" i="21" s="1"/>
  <c r="AD77" i="21" s="1"/>
  <c r="AD110" i="21" s="1"/>
  <c r="AF40" i="21"/>
  <c r="AF39" i="21" s="1"/>
  <c r="AF38" i="21" s="1"/>
  <c r="AD62" i="21"/>
  <c r="AD92" i="21"/>
  <c r="AC110" i="21"/>
  <c r="AC83" i="21"/>
  <c r="AG110" i="21"/>
  <c r="AG83" i="21"/>
  <c r="AG106" i="21" s="1"/>
  <c r="AE39" i="21"/>
  <c r="AE38" i="21" s="1"/>
  <c r="AC92" i="21"/>
  <c r="AG92" i="21"/>
  <c r="AF77" i="21"/>
  <c r="AD83" i="21" l="1"/>
  <c r="AD106" i="21" s="1"/>
  <c r="AE77" i="21"/>
  <c r="AG115" i="21"/>
  <c r="AG114" i="21"/>
  <c r="AG116" i="21" s="1"/>
  <c r="AF83" i="21"/>
  <c r="AF106" i="21" s="1"/>
  <c r="AF110" i="21"/>
  <c r="AD115" i="21"/>
  <c r="AD114" i="21"/>
  <c r="AD116" i="21" s="1"/>
  <c r="AC106" i="21"/>
  <c r="AE110" i="21"/>
  <c r="AE83" i="21"/>
  <c r="AE106" i="21" s="1"/>
  <c r="AC115" i="21"/>
  <c r="AC114" i="21"/>
  <c r="AC116" i="21" s="1"/>
  <c r="AE114" i="21" l="1"/>
  <c r="AE116" i="21" s="1"/>
  <c r="AE115" i="21"/>
  <c r="AF115" i="21"/>
  <c r="AF114" i="21"/>
  <c r="AF116" i="21" s="1"/>
  <c r="AB250" i="21" l="1"/>
  <c r="AB265" i="21"/>
  <c r="AB252" i="21"/>
  <c r="AH235" i="21"/>
  <c r="C297" i="21"/>
  <c r="C296" i="21"/>
  <c r="D296" i="21"/>
  <c r="E296" i="21"/>
  <c r="F296" i="21"/>
  <c r="G296" i="21"/>
  <c r="H296" i="21"/>
  <c r="I296" i="21"/>
  <c r="J296" i="21"/>
  <c r="K296" i="21"/>
  <c r="L296" i="21"/>
  <c r="M296" i="21"/>
  <c r="N296" i="21"/>
  <c r="O296" i="21"/>
  <c r="P296" i="21"/>
  <c r="Q296" i="21"/>
  <c r="R296" i="21"/>
  <c r="S296" i="21"/>
  <c r="T296" i="21"/>
  <c r="U296" i="21"/>
  <c r="V296" i="21"/>
  <c r="W296" i="21"/>
  <c r="X296" i="21"/>
  <c r="AH297" i="21"/>
  <c r="Z296" i="21"/>
  <c r="AA296" i="21"/>
  <c r="AB296" i="21"/>
  <c r="AH296" i="21"/>
  <c r="Y296" i="21"/>
  <c r="AH293" i="21"/>
  <c r="Y293" i="21"/>
  <c r="Z293" i="21"/>
  <c r="AA293" i="21"/>
  <c r="AB293" i="21"/>
  <c r="X293" i="21"/>
  <c r="AB244" i="21"/>
  <c r="AB233" i="21"/>
  <c r="AB23" i="21"/>
  <c r="AB9" i="21"/>
  <c r="AB24" i="21" s="1"/>
  <c r="AB12" i="21"/>
  <c r="AB27" i="21" s="1"/>
  <c r="AB13" i="21"/>
  <c r="AB28" i="21" s="1"/>
  <c r="AB15" i="21"/>
  <c r="AB16" i="21"/>
  <c r="AB32" i="21"/>
  <c r="AB224" i="21"/>
  <c r="AB259" i="21"/>
  <c r="AB230" i="21"/>
  <c r="AB14" i="21" l="1"/>
  <c r="AB11" i="21"/>
  <c r="AB26" i="21" s="1"/>
  <c r="AB10" i="21"/>
  <c r="AB222" i="21"/>
  <c r="AB220" i="21"/>
  <c r="AB25" i="21" l="1"/>
  <c r="AB5" i="21"/>
  <c r="AB206" i="21"/>
  <c r="AB207" i="21"/>
  <c r="AB208" i="21"/>
  <c r="AB147" i="21"/>
  <c r="AB148" i="21"/>
  <c r="AB150" i="21"/>
  <c r="AB151" i="21"/>
  <c r="AB152" i="21"/>
  <c r="AB153" i="21"/>
  <c r="AB157" i="21"/>
  <c r="AB162" i="21"/>
  <c r="AB238" i="21"/>
  <c r="AB210" i="21" l="1"/>
  <c r="AB20" i="21"/>
  <c r="AB29" i="21" s="1"/>
  <c r="AB226" i="21" s="1"/>
  <c r="AB209" i="21"/>
  <c r="AB135" i="21"/>
  <c r="AB131" i="21"/>
  <c r="AB154" i="21" s="1"/>
  <c r="AB132" i="21"/>
  <c r="AB126" i="21"/>
  <c r="AB149" i="21" s="1"/>
  <c r="AB123" i="21"/>
  <c r="AB146" i="21" s="1"/>
  <c r="AB103" i="21"/>
  <c r="AB171" i="21"/>
  <c r="AA171" i="21"/>
  <c r="AB179" i="21"/>
  <c r="AB180" i="21"/>
  <c r="AB172" i="21"/>
  <c r="AB175" i="21" s="1"/>
  <c r="AB190" i="21"/>
  <c r="AB215" i="21" s="1"/>
  <c r="AB189" i="21"/>
  <c r="AB198" i="21"/>
  <c r="AB188" i="21"/>
  <c r="AB187" i="21"/>
  <c r="AB213" i="21" l="1"/>
  <c r="AB203" i="21" s="1"/>
  <c r="AB212" i="21"/>
  <c r="AB202" i="21" s="1"/>
  <c r="AB249" i="21"/>
  <c r="AB122" i="21"/>
  <c r="AB121" i="21" s="1"/>
  <c r="AB214" i="21"/>
  <c r="AB204" i="21" s="1"/>
  <c r="AB136" i="21"/>
  <c r="AB158" i="21"/>
  <c r="AB133" i="21"/>
  <c r="AB155" i="21"/>
  <c r="AB30" i="21"/>
  <c r="AB31" i="21"/>
  <c r="AB194" i="21"/>
  <c r="AB145" i="21" l="1"/>
  <c r="AB159" i="21"/>
  <c r="AB156" i="21"/>
  <c r="AB235" i="21" l="1"/>
  <c r="AB297" i="21" s="1"/>
  <c r="AA32" i="21"/>
  <c r="AB225" i="21" s="1"/>
  <c r="E270" i="21"/>
  <c r="W251" i="21"/>
  <c r="C53" i="21" l="1"/>
  <c r="C51" i="21" s="1"/>
  <c r="L251" i="21" l="1"/>
  <c r="AB102" i="21" l="1"/>
  <c r="AB99" i="21"/>
  <c r="AB93" i="21"/>
  <c r="AB86" i="21"/>
  <c r="AB85" i="21" s="1"/>
  <c r="AB79" i="21"/>
  <c r="AB73" i="21"/>
  <c r="AB67" i="21"/>
  <c r="AB63" i="21"/>
  <c r="AB55" i="21"/>
  <c r="AB51" i="21"/>
  <c r="AB41" i="21" s="1"/>
  <c r="AB47" i="21"/>
  <c r="AB44" i="21"/>
  <c r="AB97" i="21" l="1"/>
  <c r="AB138" i="21" s="1"/>
  <c r="AB6" i="21"/>
  <c r="AB21" i="21"/>
  <c r="AB7" i="21"/>
  <c r="AB40" i="21"/>
  <c r="AB62" i="21"/>
  <c r="AB39" i="21" l="1"/>
  <c r="AB22" i="21"/>
  <c r="AB161" i="21"/>
  <c r="AB92" i="21"/>
  <c r="AB38" i="21"/>
  <c r="AB77" i="21" s="1"/>
  <c r="AA74" i="21"/>
  <c r="AB83" i="21" l="1"/>
  <c r="AB112" i="21"/>
  <c r="AB113" i="21"/>
  <c r="AB111" i="21" l="1"/>
  <c r="AB110" i="21"/>
  <c r="AB115" i="21" l="1"/>
  <c r="AB114" i="21"/>
  <c r="AB116" i="21" s="1"/>
  <c r="AB106" i="21"/>
  <c r="X180" i="21" l="1"/>
  <c r="Y180" i="21"/>
  <c r="Z180" i="21"/>
  <c r="AA180" i="21"/>
  <c r="X179" i="21"/>
  <c r="Y179" i="21"/>
  <c r="Z179" i="21"/>
  <c r="AA179" i="21"/>
  <c r="X12" i="21"/>
  <c r="Y12" i="21"/>
  <c r="Z12" i="21"/>
  <c r="AA12" i="21"/>
  <c r="AA250" i="21"/>
  <c r="AA265" i="21"/>
  <c r="Y235" i="21" l="1"/>
  <c r="Y297" i="21" s="1"/>
  <c r="Z235" i="21" l="1"/>
  <c r="Z297" i="21" s="1"/>
  <c r="AA235" i="21"/>
  <c r="AA297" i="21" s="1"/>
  <c r="AA233" i="21"/>
  <c r="AA23" i="21"/>
  <c r="AA27" i="21"/>
  <c r="AA238" i="21"/>
  <c r="AB239" i="21" s="1"/>
  <c r="AA244" i="21"/>
  <c r="AA230" i="21"/>
  <c r="AB231" i="21" s="1"/>
  <c r="AA220" i="21"/>
  <c r="AA222" i="21"/>
  <c r="AA9" i="21" l="1"/>
  <c r="AA10" i="21" s="1"/>
  <c r="AA13" i="21"/>
  <c r="AA15" i="21"/>
  <c r="AA16" i="21"/>
  <c r="AA147" i="21"/>
  <c r="AA148" i="21"/>
  <c r="AA150" i="21"/>
  <c r="AA151" i="21"/>
  <c r="AA152" i="21"/>
  <c r="AA153" i="21"/>
  <c r="AA157" i="21"/>
  <c r="AA162" i="21"/>
  <c r="AA135" i="21"/>
  <c r="Z132" i="21"/>
  <c r="AA132" i="21"/>
  <c r="Z131" i="21"/>
  <c r="AA131" i="21"/>
  <c r="AA154" i="21" s="1"/>
  <c r="AA126" i="21"/>
  <c r="AA149" i="21" s="1"/>
  <c r="Z133" i="21" l="1"/>
  <c r="AA14" i="21"/>
  <c r="AA28" i="21"/>
  <c r="AA11" i="21"/>
  <c r="AA26" i="21" s="1"/>
  <c r="AA136" i="21"/>
  <c r="AA158" i="21"/>
  <c r="AA249" i="21"/>
  <c r="AA133" i="21"/>
  <c r="AA155" i="21"/>
  <c r="AA25" i="21"/>
  <c r="AA24" i="21"/>
  <c r="AA123" i="21"/>
  <c r="AA259" i="21"/>
  <c r="AA122" i="21" l="1"/>
  <c r="AA121" i="21" s="1"/>
  <c r="AA146" i="21"/>
  <c r="AA5" i="21"/>
  <c r="AA20" i="21" s="1"/>
  <c r="AA159" i="21"/>
  <c r="AA156" i="21"/>
  <c r="AA29" i="21"/>
  <c r="AA226" i="21" s="1"/>
  <c r="AB227" i="21" s="1"/>
  <c r="AB228" i="21" s="1"/>
  <c r="AA224" i="21"/>
  <c r="AA73" i="21"/>
  <c r="AA112" i="21"/>
  <c r="AA113" i="21"/>
  <c r="AA103" i="21"/>
  <c r="AA99" i="21"/>
  <c r="AA93" i="21"/>
  <c r="AA86" i="21"/>
  <c r="AA85" i="21" s="1"/>
  <c r="AA79" i="21"/>
  <c r="AA67" i="21"/>
  <c r="AA63" i="21"/>
  <c r="AA62" i="21" l="1"/>
  <c r="AA102" i="21"/>
  <c r="AA145" i="21"/>
  <c r="AA6" i="21"/>
  <c r="AA97" i="21"/>
  <c r="AA138" i="21" s="1"/>
  <c r="AA111" i="21"/>
  <c r="AA30" i="21"/>
  <c r="AA31" i="21"/>
  <c r="AA55" i="21"/>
  <c r="AA44" i="21"/>
  <c r="AA47" i="21"/>
  <c r="AA51" i="21"/>
  <c r="AA41" i="21" s="1"/>
  <c r="AA21" i="21" l="1"/>
  <c r="AA7" i="21"/>
  <c r="AA161" i="21"/>
  <c r="AA92" i="21"/>
  <c r="AA40" i="21"/>
  <c r="AA206" i="21"/>
  <c r="AA207" i="21"/>
  <c r="AA208" i="21"/>
  <c r="AB141" i="21" s="1"/>
  <c r="AA212" i="21"/>
  <c r="AB164" i="21" l="1"/>
  <c r="AA39" i="21"/>
  <c r="AA38" i="21" s="1"/>
  <c r="AA22" i="21"/>
  <c r="AA209" i="21"/>
  <c r="AA202" i="21"/>
  <c r="AA210" i="21"/>
  <c r="AA172" i="21"/>
  <c r="AA175" i="21" s="1"/>
  <c r="Y9" i="21"/>
  <c r="Y10" i="21" s="1"/>
  <c r="Y25" i="21" s="1"/>
  <c r="Z9" i="21"/>
  <c r="Z10" i="21" s="1"/>
  <c r="Z25" i="21" s="1"/>
  <c r="Y13" i="21"/>
  <c r="Y28" i="21" s="1"/>
  <c r="Z13" i="21"/>
  <c r="Z28" i="21" s="1"/>
  <c r="Y15" i="21"/>
  <c r="Z15" i="21"/>
  <c r="Y16" i="21"/>
  <c r="Z16" i="21"/>
  <c r="Y23" i="21"/>
  <c r="Z23" i="21"/>
  <c r="Y27" i="21"/>
  <c r="Z27" i="21"/>
  <c r="Y32" i="21"/>
  <c r="Z32" i="21"/>
  <c r="AA225" i="21" s="1"/>
  <c r="Y44" i="21"/>
  <c r="Z44" i="21"/>
  <c r="Y47" i="21"/>
  <c r="Z47" i="21"/>
  <c r="Y51" i="21"/>
  <c r="Y41" i="21" s="1"/>
  <c r="Z53" i="21"/>
  <c r="Z51" i="21" s="1"/>
  <c r="Z41" i="21" s="1"/>
  <c r="Y55" i="21"/>
  <c r="Z55" i="21"/>
  <c r="Z59" i="21"/>
  <c r="Z135" i="21" s="1"/>
  <c r="Z60" i="21"/>
  <c r="Y63" i="21"/>
  <c r="Y6" i="21" s="1"/>
  <c r="Y21" i="21" s="1"/>
  <c r="Z63" i="21"/>
  <c r="Y67" i="21"/>
  <c r="Z67" i="21"/>
  <c r="Z70" i="21"/>
  <c r="Y73" i="21"/>
  <c r="Z74" i="21"/>
  <c r="Z73" i="21" s="1"/>
  <c r="Y79" i="21"/>
  <c r="Z79" i="21"/>
  <c r="Y86" i="21"/>
  <c r="Z86" i="21"/>
  <c r="Z85" i="21" s="1"/>
  <c r="Y89" i="21"/>
  <c r="Y93" i="21"/>
  <c r="Z95" i="21"/>
  <c r="Z93" i="21" s="1"/>
  <c r="Y99" i="21"/>
  <c r="Y97" i="21" s="1"/>
  <c r="Z100" i="21"/>
  <c r="Z99" i="21" s="1"/>
  <c r="Z97" i="21" s="1"/>
  <c r="Z138" i="21" s="1"/>
  <c r="Y103" i="21"/>
  <c r="Y102" i="21" s="1"/>
  <c r="Z103" i="21"/>
  <c r="Z102" i="21" s="1"/>
  <c r="Y112" i="21"/>
  <c r="Z112" i="21"/>
  <c r="Y113" i="21"/>
  <c r="Z113" i="21"/>
  <c r="Y123" i="21"/>
  <c r="Y146" i="21" s="1"/>
  <c r="Z123" i="21"/>
  <c r="Z146" i="21" s="1"/>
  <c r="Y126" i="21"/>
  <c r="Y149" i="21" s="1"/>
  <c r="Z126" i="21"/>
  <c r="Z149" i="21" s="1"/>
  <c r="Y131" i="21"/>
  <c r="Y154" i="21" s="1"/>
  <c r="Z154" i="21"/>
  <c r="Y132" i="21"/>
  <c r="Y135" i="21"/>
  <c r="Y136" i="21" s="1"/>
  <c r="Y147" i="21"/>
  <c r="Z147" i="21"/>
  <c r="Y148" i="21"/>
  <c r="Z148" i="21"/>
  <c r="Y150" i="21"/>
  <c r="Z150" i="21"/>
  <c r="Y151" i="21"/>
  <c r="Z151" i="21"/>
  <c r="Y152" i="21"/>
  <c r="Z152" i="21"/>
  <c r="Y153" i="21"/>
  <c r="Z153" i="21"/>
  <c r="Y157" i="21"/>
  <c r="Z157" i="21"/>
  <c r="AA187" i="21"/>
  <c r="AA188" i="21"/>
  <c r="AA189" i="21"/>
  <c r="AA190" i="21"/>
  <c r="AA215" i="21" s="1"/>
  <c r="AA198" i="21"/>
  <c r="AB140" i="21" l="1"/>
  <c r="AB137" i="21"/>
  <c r="Y158" i="21"/>
  <c r="Z24" i="21"/>
  <c r="AA77" i="21"/>
  <c r="AA213" i="21"/>
  <c r="AA203" i="21" s="1"/>
  <c r="Y138" i="21"/>
  <c r="Y24" i="21"/>
  <c r="Z111" i="21"/>
  <c r="Z92" i="21"/>
  <c r="Z156" i="21"/>
  <c r="Y11" i="21"/>
  <c r="Y26" i="21" s="1"/>
  <c r="Z136" i="21"/>
  <c r="Z158" i="21"/>
  <c r="Y133" i="21"/>
  <c r="Y156" i="21" s="1"/>
  <c r="Y111" i="21"/>
  <c r="Y92" i="21"/>
  <c r="Z14" i="21"/>
  <c r="Y85" i="21"/>
  <c r="Z62" i="21"/>
  <c r="Z6" i="21"/>
  <c r="Z21" i="21" s="1"/>
  <c r="Z155" i="21"/>
  <c r="Z122" i="21"/>
  <c r="Z121" i="21" s="1"/>
  <c r="Z145" i="21" s="1"/>
  <c r="Z40" i="21"/>
  <c r="Z39" i="21" s="1"/>
  <c r="Z38" i="21" s="1"/>
  <c r="Y14" i="21"/>
  <c r="AA194" i="21"/>
  <c r="Y155" i="21"/>
  <c r="Y122" i="21"/>
  <c r="Y121" i="21" s="1"/>
  <c r="Y62" i="21"/>
  <c r="Y40" i="21"/>
  <c r="Y39" i="21" s="1"/>
  <c r="Y38" i="21" s="1"/>
  <c r="Y77" i="21" s="1"/>
  <c r="Z11" i="21"/>
  <c r="Z26" i="21" s="1"/>
  <c r="AB163" i="21" l="1"/>
  <c r="AB160" i="21"/>
  <c r="AB142" i="21"/>
  <c r="Z77" i="21"/>
  <c r="Z83" i="21" s="1"/>
  <c r="Z106" i="21" s="1"/>
  <c r="AA214" i="21"/>
  <c r="AA204" i="21" s="1"/>
  <c r="Y5" i="21"/>
  <c r="Y7" i="21" s="1"/>
  <c r="Y22" i="21" s="1"/>
  <c r="AA83" i="21"/>
  <c r="AA106" i="21" s="1"/>
  <c r="AA110" i="21"/>
  <c r="Z5" i="21"/>
  <c r="Z20" i="21" s="1"/>
  <c r="Z29" i="21" s="1"/>
  <c r="Y145" i="21"/>
  <c r="Z110" i="21"/>
  <c r="Y110" i="21"/>
  <c r="Y83" i="21"/>
  <c r="Y106" i="21" s="1"/>
  <c r="AB143" i="21" l="1"/>
  <c r="AB165" i="21"/>
  <c r="Z7" i="21"/>
  <c r="Z22" i="21" s="1"/>
  <c r="Y20" i="21"/>
  <c r="Y29" i="21" s="1"/>
  <c r="AA115" i="21"/>
  <c r="AA114" i="21"/>
  <c r="AA116" i="21" s="1"/>
  <c r="Y114" i="21"/>
  <c r="Y116" i="21" s="1"/>
  <c r="Y115" i="21"/>
  <c r="Z114" i="21"/>
  <c r="Z116" i="21" s="1"/>
  <c r="Z115" i="21"/>
  <c r="C238" i="21" l="1"/>
  <c r="D238" i="21"/>
  <c r="E238" i="21"/>
  <c r="F238" i="21"/>
  <c r="G238" i="21"/>
  <c r="H238" i="21"/>
  <c r="I238" i="21"/>
  <c r="J238" i="21"/>
  <c r="K238" i="21"/>
  <c r="L238" i="21"/>
  <c r="M238" i="21"/>
  <c r="N238" i="21"/>
  <c r="O238" i="21"/>
  <c r="P238" i="21"/>
  <c r="Q238" i="21"/>
  <c r="R238" i="21"/>
  <c r="S238" i="21"/>
  <c r="T238" i="21"/>
  <c r="U238" i="21"/>
  <c r="V238" i="21"/>
  <c r="X238" i="21"/>
  <c r="Y238" i="21"/>
  <c r="Z238" i="21"/>
  <c r="AA239" i="21" s="1"/>
  <c r="W238" i="21"/>
  <c r="V236" i="21"/>
  <c r="C230" i="21"/>
  <c r="D230" i="21"/>
  <c r="E230" i="21"/>
  <c r="F230" i="21"/>
  <c r="G230" i="21"/>
  <c r="H230" i="21"/>
  <c r="I230" i="21"/>
  <c r="J230" i="21"/>
  <c r="K230" i="21"/>
  <c r="L230" i="21"/>
  <c r="M230" i="21"/>
  <c r="N230" i="21"/>
  <c r="O230" i="21"/>
  <c r="P230" i="21"/>
  <c r="Q230" i="21"/>
  <c r="R230" i="21"/>
  <c r="S230" i="21"/>
  <c r="T230" i="21"/>
  <c r="U230" i="21"/>
  <c r="V230" i="21"/>
  <c r="X230" i="21"/>
  <c r="Y230" i="21"/>
  <c r="Z230" i="21"/>
  <c r="AA231" i="21" s="1"/>
  <c r="W230" i="21"/>
  <c r="U236" i="21" l="1"/>
  <c r="T236" i="21" l="1"/>
  <c r="G270" i="21"/>
  <c r="L270" i="21"/>
  <c r="K270" i="21"/>
  <c r="J270" i="21"/>
  <c r="I270" i="21"/>
  <c r="H270" i="21"/>
  <c r="D270" i="21"/>
  <c r="F270" i="21"/>
  <c r="C270" i="21"/>
  <c r="S236" i="21" l="1"/>
  <c r="C251" i="21"/>
  <c r="D251" i="21"/>
  <c r="E251" i="21"/>
  <c r="F251" i="21"/>
  <c r="G251" i="21"/>
  <c r="H251" i="21"/>
  <c r="I251" i="21"/>
  <c r="J251" i="21"/>
  <c r="K251" i="21"/>
  <c r="M251" i="21"/>
  <c r="N251" i="21"/>
  <c r="O251" i="21"/>
  <c r="P251" i="21"/>
  <c r="Q251" i="21"/>
  <c r="R251" i="21"/>
  <c r="S251" i="21"/>
  <c r="T251" i="21"/>
  <c r="U251" i="21"/>
  <c r="V251" i="21"/>
  <c r="X252" i="21"/>
  <c r="Z252" i="21"/>
  <c r="AA252" i="21"/>
  <c r="X267" i="21"/>
  <c r="X251" i="21" s="1"/>
  <c r="Y252" i="21" s="1"/>
  <c r="R236" i="21" l="1"/>
  <c r="Z249" i="21"/>
  <c r="D103" i="21"/>
  <c r="E103" i="21"/>
  <c r="E102" i="21" s="1"/>
  <c r="F103" i="21"/>
  <c r="F102" i="21" s="1"/>
  <c r="G103" i="21"/>
  <c r="H103" i="21"/>
  <c r="I103" i="21"/>
  <c r="I102" i="21" s="1"/>
  <c r="J103" i="21"/>
  <c r="K103" i="21"/>
  <c r="L103" i="21"/>
  <c r="L102" i="21" s="1"/>
  <c r="M103" i="21"/>
  <c r="M102" i="21" s="1"/>
  <c r="N103" i="21"/>
  <c r="N102" i="21" s="1"/>
  <c r="O103" i="21"/>
  <c r="O102" i="21" s="1"/>
  <c r="P103" i="21"/>
  <c r="P102" i="21" s="1"/>
  <c r="Q103" i="21"/>
  <c r="R103" i="21"/>
  <c r="R102" i="21" s="1"/>
  <c r="S103" i="21"/>
  <c r="S102" i="21" s="1"/>
  <c r="T103" i="21"/>
  <c r="T102" i="21" s="1"/>
  <c r="U103" i="21"/>
  <c r="U102" i="21" s="1"/>
  <c r="V103" i="21"/>
  <c r="W103" i="21"/>
  <c r="W102" i="21" s="1"/>
  <c r="X103" i="21"/>
  <c r="C102" i="21"/>
  <c r="C99" i="21"/>
  <c r="C97" i="21" s="1"/>
  <c r="D99" i="21"/>
  <c r="E99" i="21"/>
  <c r="E97" i="21" s="1"/>
  <c r="F99" i="21"/>
  <c r="F97" i="21" s="1"/>
  <c r="G99" i="21"/>
  <c r="G97" i="21" s="1"/>
  <c r="H99" i="21"/>
  <c r="H97" i="21" s="1"/>
  <c r="I99" i="21"/>
  <c r="I97" i="21" s="1"/>
  <c r="J99" i="21"/>
  <c r="J97" i="21" s="1"/>
  <c r="K99" i="21"/>
  <c r="K97" i="21" s="1"/>
  <c r="L99" i="21"/>
  <c r="L97" i="21" s="1"/>
  <c r="M99" i="21"/>
  <c r="M97" i="21" s="1"/>
  <c r="N99" i="21"/>
  <c r="N97" i="21" s="1"/>
  <c r="O99" i="21"/>
  <c r="P99" i="21"/>
  <c r="Q99" i="21"/>
  <c r="Q97" i="21" s="1"/>
  <c r="R99" i="21"/>
  <c r="R97" i="21" s="1"/>
  <c r="S99" i="21"/>
  <c r="S97" i="21" s="1"/>
  <c r="T99" i="21"/>
  <c r="T97" i="21" s="1"/>
  <c r="U99" i="21"/>
  <c r="U97" i="21" s="1"/>
  <c r="V99" i="21"/>
  <c r="V97" i="21" s="1"/>
  <c r="W99" i="21"/>
  <c r="X99" i="21"/>
  <c r="X97" i="21" s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C89" i="21"/>
  <c r="D89" i="21"/>
  <c r="E89" i="21"/>
  <c r="F89" i="21"/>
  <c r="G89" i="21"/>
  <c r="H89" i="21"/>
  <c r="I89" i="21"/>
  <c r="J89" i="21"/>
  <c r="J138" i="21" s="1"/>
  <c r="K89" i="21"/>
  <c r="L89" i="21"/>
  <c r="M89" i="21"/>
  <c r="N89" i="21"/>
  <c r="O89" i="21"/>
  <c r="P89" i="21"/>
  <c r="Q89" i="21"/>
  <c r="R89" i="21"/>
  <c r="S89" i="21"/>
  <c r="T89" i="21"/>
  <c r="U89" i="21"/>
  <c r="V89" i="21"/>
  <c r="W89" i="21"/>
  <c r="X89" i="21"/>
  <c r="C86" i="21"/>
  <c r="D86" i="21"/>
  <c r="E86" i="21"/>
  <c r="F86" i="21"/>
  <c r="G86" i="21"/>
  <c r="H86" i="21"/>
  <c r="I86" i="21"/>
  <c r="J86" i="21"/>
  <c r="K86" i="21"/>
  <c r="L86" i="21"/>
  <c r="M86" i="21"/>
  <c r="N86" i="21"/>
  <c r="O86" i="21"/>
  <c r="P86" i="21"/>
  <c r="Q86" i="21"/>
  <c r="R86" i="21"/>
  <c r="S86" i="21"/>
  <c r="T86" i="21"/>
  <c r="U86" i="21"/>
  <c r="V86" i="21"/>
  <c r="W86" i="21"/>
  <c r="X86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S79" i="21"/>
  <c r="T79" i="21"/>
  <c r="U79" i="21"/>
  <c r="V79" i="21"/>
  <c r="W79" i="21"/>
  <c r="X79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S73" i="21"/>
  <c r="T73" i="21"/>
  <c r="U73" i="21"/>
  <c r="V73" i="21"/>
  <c r="W73" i="21"/>
  <c r="X73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S67" i="21"/>
  <c r="T67" i="21"/>
  <c r="U67" i="21"/>
  <c r="V67" i="21"/>
  <c r="W67" i="21"/>
  <c r="X67" i="21"/>
  <c r="C63" i="21"/>
  <c r="C6" i="21" s="1"/>
  <c r="D63" i="21"/>
  <c r="E63" i="21"/>
  <c r="F63" i="21"/>
  <c r="G63" i="21"/>
  <c r="G6" i="21" s="1"/>
  <c r="H63" i="21"/>
  <c r="H6" i="21" s="1"/>
  <c r="I63" i="21"/>
  <c r="J63" i="21"/>
  <c r="J6" i="21" s="1"/>
  <c r="J21" i="21" s="1"/>
  <c r="K63" i="21"/>
  <c r="L63" i="21"/>
  <c r="L6" i="21" s="1"/>
  <c r="M63" i="21"/>
  <c r="N63" i="21"/>
  <c r="O63" i="21"/>
  <c r="P63" i="21"/>
  <c r="P6" i="21" s="1"/>
  <c r="Q63" i="21"/>
  <c r="R63" i="21"/>
  <c r="R6" i="21" s="1"/>
  <c r="R21" i="21" s="1"/>
  <c r="S63" i="21"/>
  <c r="T63" i="21"/>
  <c r="U63" i="21"/>
  <c r="V63" i="21"/>
  <c r="W63" i="21"/>
  <c r="W6" i="21" s="1"/>
  <c r="X63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S55" i="21"/>
  <c r="T55" i="21"/>
  <c r="U55" i="21"/>
  <c r="V55" i="21"/>
  <c r="W55" i="21"/>
  <c r="X55" i="21"/>
  <c r="C41" i="21"/>
  <c r="D51" i="21"/>
  <c r="D41" i="21" s="1"/>
  <c r="E51" i="21"/>
  <c r="E41" i="21" s="1"/>
  <c r="F51" i="21"/>
  <c r="F41" i="21" s="1"/>
  <c r="G51" i="21"/>
  <c r="G41" i="21" s="1"/>
  <c r="H51" i="21"/>
  <c r="H41" i="21" s="1"/>
  <c r="I51" i="21"/>
  <c r="I41" i="21" s="1"/>
  <c r="J51" i="21"/>
  <c r="J41" i="21" s="1"/>
  <c r="K51" i="21"/>
  <c r="K41" i="21" s="1"/>
  <c r="L51" i="21"/>
  <c r="L41" i="21" s="1"/>
  <c r="M51" i="21"/>
  <c r="M41" i="21" s="1"/>
  <c r="N51" i="21"/>
  <c r="N41" i="21" s="1"/>
  <c r="O51" i="21"/>
  <c r="O41" i="21" s="1"/>
  <c r="P51" i="21"/>
  <c r="P41" i="21" s="1"/>
  <c r="Q51" i="21"/>
  <c r="Q41" i="21" s="1"/>
  <c r="R51" i="21"/>
  <c r="R41" i="21" s="1"/>
  <c r="S51" i="21"/>
  <c r="S41" i="21" s="1"/>
  <c r="T51" i="21"/>
  <c r="T41" i="21" s="1"/>
  <c r="U51" i="21"/>
  <c r="U41" i="21" s="1"/>
  <c r="V51" i="21"/>
  <c r="V41" i="21" s="1"/>
  <c r="W51" i="21"/>
  <c r="W41" i="21" s="1"/>
  <c r="X51" i="21"/>
  <c r="X41" i="21" s="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V47" i="21"/>
  <c r="W47" i="21"/>
  <c r="X47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C40" i="21"/>
  <c r="Z233" i="21"/>
  <c r="K275" i="21"/>
  <c r="W32" i="21"/>
  <c r="X32" i="21"/>
  <c r="Z224" i="21"/>
  <c r="Z265" i="21"/>
  <c r="Z259" i="21"/>
  <c r="Z162" i="21"/>
  <c r="Z206" i="21"/>
  <c r="Z207" i="21"/>
  <c r="Z208" i="21"/>
  <c r="AA141" i="21" s="1"/>
  <c r="Z171" i="21"/>
  <c r="Z172" i="21"/>
  <c r="Z198" i="21"/>
  <c r="Z190" i="21"/>
  <c r="Z215" i="21" s="1"/>
  <c r="Z189" i="21"/>
  <c r="Z188" i="21"/>
  <c r="Z213" i="21" s="1"/>
  <c r="Z187" i="21"/>
  <c r="Z222" i="21"/>
  <c r="Z220" i="21"/>
  <c r="V265" i="21"/>
  <c r="Y265" i="21"/>
  <c r="Z244" i="21"/>
  <c r="E275" i="21"/>
  <c r="F275" i="21"/>
  <c r="G275" i="21"/>
  <c r="H275" i="21"/>
  <c r="I275" i="21"/>
  <c r="J275" i="21"/>
  <c r="D275" i="21"/>
  <c r="Y259" i="21"/>
  <c r="Y250" i="21"/>
  <c r="Y244" i="21"/>
  <c r="Y233" i="21"/>
  <c r="Y162" i="21"/>
  <c r="Y224" i="21"/>
  <c r="Y206" i="21"/>
  <c r="Y207" i="21"/>
  <c r="Y208" i="21"/>
  <c r="Y220" i="21"/>
  <c r="Y222" i="21"/>
  <c r="Y172" i="21"/>
  <c r="Y175" i="21" s="1"/>
  <c r="Y171" i="21"/>
  <c r="Y212" i="21" s="1"/>
  <c r="Y198" i="21"/>
  <c r="Y190" i="21"/>
  <c r="Y215" i="21" s="1"/>
  <c r="Y189" i="21"/>
  <c r="Y188" i="21"/>
  <c r="Y213" i="21" s="1"/>
  <c r="Y187" i="21"/>
  <c r="K265" i="21"/>
  <c r="L265" i="21"/>
  <c r="M265" i="21"/>
  <c r="O265" i="21"/>
  <c r="P265" i="21"/>
  <c r="Q265" i="21"/>
  <c r="S265" i="21"/>
  <c r="T265" i="21"/>
  <c r="C265" i="21"/>
  <c r="D265" i="21"/>
  <c r="E265" i="21"/>
  <c r="F265" i="21"/>
  <c r="G265" i="21"/>
  <c r="H265" i="21"/>
  <c r="I265" i="21"/>
  <c r="J265" i="21"/>
  <c r="N265" i="21"/>
  <c r="R265" i="21"/>
  <c r="U265" i="21"/>
  <c r="W265" i="21"/>
  <c r="X265" i="21"/>
  <c r="C172" i="21"/>
  <c r="C175" i="21" s="1"/>
  <c r="D172" i="21"/>
  <c r="D175" i="21" s="1"/>
  <c r="E172" i="21"/>
  <c r="E175" i="21" s="1"/>
  <c r="F172" i="21"/>
  <c r="F175" i="21" s="1"/>
  <c r="G172" i="21"/>
  <c r="G175" i="21" s="1"/>
  <c r="H172" i="21"/>
  <c r="H175" i="21" s="1"/>
  <c r="I172" i="21"/>
  <c r="I175" i="21" s="1"/>
  <c r="J172" i="21"/>
  <c r="J175" i="21" s="1"/>
  <c r="K172" i="21"/>
  <c r="K175" i="21" s="1"/>
  <c r="L172" i="21"/>
  <c r="L175" i="21" s="1"/>
  <c r="M172" i="21"/>
  <c r="M175" i="21" s="1"/>
  <c r="N172" i="21"/>
  <c r="N175" i="21" s="1"/>
  <c r="O172" i="21"/>
  <c r="O175" i="21" s="1"/>
  <c r="P172" i="21"/>
  <c r="P175" i="21" s="1"/>
  <c r="Q172" i="21"/>
  <c r="Q175" i="21" s="1"/>
  <c r="R172" i="21"/>
  <c r="R175" i="21" s="1"/>
  <c r="S172" i="21"/>
  <c r="S175" i="21" s="1"/>
  <c r="T172" i="21"/>
  <c r="T175" i="21" s="1"/>
  <c r="U172" i="21"/>
  <c r="U175" i="21" s="1"/>
  <c r="V172" i="21"/>
  <c r="V175" i="21" s="1"/>
  <c r="W172" i="21"/>
  <c r="W175" i="21" s="1"/>
  <c r="X259" i="21"/>
  <c r="X15" i="21"/>
  <c r="X16" i="21"/>
  <c r="X13" i="21"/>
  <c r="X28" i="21" s="1"/>
  <c r="X123" i="21"/>
  <c r="X233" i="21"/>
  <c r="X235" i="21"/>
  <c r="X297" i="21" s="1"/>
  <c r="X244" i="21"/>
  <c r="X250" i="21"/>
  <c r="X147" i="21"/>
  <c r="X148" i="21"/>
  <c r="X150" i="21"/>
  <c r="X151" i="21"/>
  <c r="X152" i="21"/>
  <c r="X153" i="21"/>
  <c r="X157" i="21"/>
  <c r="X162" i="21"/>
  <c r="X135" i="21"/>
  <c r="X158" i="21" s="1"/>
  <c r="X132" i="21"/>
  <c r="X131" i="21"/>
  <c r="X154" i="21" s="1"/>
  <c r="X126" i="21"/>
  <c r="X149" i="21" s="1"/>
  <c r="X224" i="21"/>
  <c r="X9" i="21"/>
  <c r="X10" i="21" s="1"/>
  <c r="X112" i="21"/>
  <c r="X113" i="21"/>
  <c r="X190" i="21"/>
  <c r="X215" i="21" s="1"/>
  <c r="X206" i="21"/>
  <c r="X207" i="21"/>
  <c r="X208" i="21"/>
  <c r="X222" i="21"/>
  <c r="X220" i="21"/>
  <c r="X198" i="21"/>
  <c r="X189" i="21"/>
  <c r="X188" i="21"/>
  <c r="X213" i="21" s="1"/>
  <c r="X187" i="21"/>
  <c r="X172" i="21"/>
  <c r="X175" i="21" s="1"/>
  <c r="X171" i="21"/>
  <c r="W220" i="21"/>
  <c r="W135" i="21"/>
  <c r="W252" i="21"/>
  <c r="W250" i="21"/>
  <c r="W9" i="21"/>
  <c r="W152" i="21"/>
  <c r="W162" i="21"/>
  <c r="W157" i="21"/>
  <c r="W131" i="21"/>
  <c r="W16" i="21"/>
  <c r="W13" i="21"/>
  <c r="W148" i="21"/>
  <c r="W12" i="21"/>
  <c r="W27" i="21" s="1"/>
  <c r="W132" i="21"/>
  <c r="W244" i="21"/>
  <c r="W235" i="21"/>
  <c r="W297" i="21" s="1"/>
  <c r="W233" i="21"/>
  <c r="X236" i="21"/>
  <c r="Y236" i="21" s="1"/>
  <c r="Z236" i="21" s="1"/>
  <c r="AA236" i="21" s="1"/>
  <c r="AB236" i="21" s="1"/>
  <c r="W153" i="21"/>
  <c r="W151" i="21"/>
  <c r="W147" i="21"/>
  <c r="W15" i="21"/>
  <c r="W123" i="21"/>
  <c r="W150" i="21"/>
  <c r="W126" i="21"/>
  <c r="W224" i="21"/>
  <c r="W222" i="21"/>
  <c r="W259" i="21"/>
  <c r="W206" i="21"/>
  <c r="W207" i="21"/>
  <c r="W208" i="21"/>
  <c r="W188" i="21"/>
  <c r="W190" i="21"/>
  <c r="W215" i="21" s="1"/>
  <c r="W189" i="21"/>
  <c r="W179" i="21"/>
  <c r="W198" i="21"/>
  <c r="W187" i="21"/>
  <c r="W180" i="21"/>
  <c r="W171" i="21"/>
  <c r="W212" i="21" s="1"/>
  <c r="W113" i="21"/>
  <c r="W112" i="21"/>
  <c r="K16" i="21"/>
  <c r="L16" i="21"/>
  <c r="O16" i="21"/>
  <c r="P16" i="21"/>
  <c r="S16" i="21"/>
  <c r="T16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U15" i="21"/>
  <c r="V15" i="21"/>
  <c r="D16" i="21"/>
  <c r="E16" i="21"/>
  <c r="F16" i="21"/>
  <c r="G16" i="21"/>
  <c r="H16" i="21"/>
  <c r="I16" i="21"/>
  <c r="J16" i="21"/>
  <c r="M16" i="21"/>
  <c r="N16" i="21"/>
  <c r="Q16" i="21"/>
  <c r="R16" i="21"/>
  <c r="U16" i="21"/>
  <c r="V16" i="21"/>
  <c r="C16" i="21"/>
  <c r="D13" i="21"/>
  <c r="E13" i="21"/>
  <c r="E28" i="21" s="1"/>
  <c r="F13" i="21"/>
  <c r="G13" i="21"/>
  <c r="H13" i="21"/>
  <c r="H28" i="21" s="1"/>
  <c r="I13" i="21"/>
  <c r="I28" i="21" s="1"/>
  <c r="J13" i="21"/>
  <c r="K13" i="21"/>
  <c r="L13" i="21"/>
  <c r="L28" i="21" s="1"/>
  <c r="M13" i="21"/>
  <c r="M28" i="21" s="1"/>
  <c r="N13" i="21"/>
  <c r="O13" i="21"/>
  <c r="P13" i="21"/>
  <c r="Q13" i="21"/>
  <c r="Q28" i="21" s="1"/>
  <c r="R13" i="21"/>
  <c r="S13" i="21"/>
  <c r="S28" i="21" s="1"/>
  <c r="T13" i="21"/>
  <c r="T28" i="21" s="1"/>
  <c r="U13" i="21"/>
  <c r="V13" i="21"/>
  <c r="C15" i="21"/>
  <c r="C13" i="21"/>
  <c r="C28" i="21" s="1"/>
  <c r="D12" i="21"/>
  <c r="D27" i="21" s="1"/>
  <c r="E12" i="21"/>
  <c r="F12" i="21"/>
  <c r="G12" i="21"/>
  <c r="G27" i="21" s="1"/>
  <c r="H12" i="21"/>
  <c r="I12" i="21"/>
  <c r="I27" i="21" s="1"/>
  <c r="J12" i="21"/>
  <c r="J27" i="21" s="1"/>
  <c r="K12" i="21"/>
  <c r="K27" i="21" s="1"/>
  <c r="L12" i="21"/>
  <c r="L27" i="21" s="1"/>
  <c r="M12" i="21"/>
  <c r="N12" i="21"/>
  <c r="N27" i="21" s="1"/>
  <c r="O12" i="21"/>
  <c r="O27" i="21" s="1"/>
  <c r="P12" i="21"/>
  <c r="Q12" i="21"/>
  <c r="R12" i="21"/>
  <c r="S12" i="21"/>
  <c r="S27" i="21" s="1"/>
  <c r="T12" i="21"/>
  <c r="U12" i="21"/>
  <c r="V12" i="21"/>
  <c r="C12" i="21"/>
  <c r="C27" i="21" s="1"/>
  <c r="V252" i="21"/>
  <c r="V250" i="21"/>
  <c r="V152" i="21"/>
  <c r="V153" i="21"/>
  <c r="V157" i="21"/>
  <c r="V162" i="21"/>
  <c r="V135" i="21"/>
  <c r="V158" i="21" s="1"/>
  <c r="V131" i="21"/>
  <c r="V154" i="21" s="1"/>
  <c r="V132" i="21"/>
  <c r="V9" i="21"/>
  <c r="V10" i="21" s="1"/>
  <c r="V113" i="21"/>
  <c r="V112" i="21"/>
  <c r="V123" i="21"/>
  <c r="V151" i="21"/>
  <c r="V150" i="21"/>
  <c r="V147" i="21"/>
  <c r="V148" i="21"/>
  <c r="V126" i="21"/>
  <c r="V149" i="21" s="1"/>
  <c r="V206" i="21"/>
  <c r="V207" i="21"/>
  <c r="V208" i="21"/>
  <c r="U179" i="21"/>
  <c r="V179" i="21"/>
  <c r="U180" i="21"/>
  <c r="V180" i="21"/>
  <c r="U171" i="21"/>
  <c r="V171" i="21"/>
  <c r="U190" i="21"/>
  <c r="U215" i="21" s="1"/>
  <c r="V190" i="21"/>
  <c r="V215" i="21" s="1"/>
  <c r="U198" i="21"/>
  <c r="V198" i="21"/>
  <c r="V189" i="21"/>
  <c r="U188" i="21"/>
  <c r="V188" i="21"/>
  <c r="V187" i="21"/>
  <c r="V259" i="21"/>
  <c r="V244" i="21"/>
  <c r="V233" i="21"/>
  <c r="V235" i="21"/>
  <c r="V297" i="21" s="1"/>
  <c r="V222" i="21"/>
  <c r="V220" i="21"/>
  <c r="V224" i="21"/>
  <c r="V32" i="21"/>
  <c r="C135" i="21"/>
  <c r="U259" i="21"/>
  <c r="U252" i="21"/>
  <c r="U244" i="21"/>
  <c r="U233" i="21"/>
  <c r="U235" i="21"/>
  <c r="U297" i="21" s="1"/>
  <c r="U250" i="21"/>
  <c r="C259" i="21"/>
  <c r="D259" i="21"/>
  <c r="E259" i="21"/>
  <c r="F259" i="21"/>
  <c r="G259" i="21"/>
  <c r="H259" i="21"/>
  <c r="I259" i="21"/>
  <c r="J259" i="21"/>
  <c r="K259" i="21"/>
  <c r="L259" i="21"/>
  <c r="M259" i="21"/>
  <c r="N259" i="21"/>
  <c r="O259" i="21"/>
  <c r="P259" i="21"/>
  <c r="Q259" i="21"/>
  <c r="R259" i="21"/>
  <c r="S259" i="21"/>
  <c r="T259" i="21"/>
  <c r="D253" i="21"/>
  <c r="E253" i="21" s="1"/>
  <c r="F253" i="21" s="1"/>
  <c r="G253" i="21" s="1"/>
  <c r="H253" i="21" s="1"/>
  <c r="I253" i="21" s="1"/>
  <c r="J253" i="21" s="1"/>
  <c r="K253" i="21" s="1"/>
  <c r="L253" i="21" s="1"/>
  <c r="M253" i="21" s="1"/>
  <c r="N253" i="21" s="1"/>
  <c r="O253" i="21" s="1"/>
  <c r="D252" i="21"/>
  <c r="E252" i="21"/>
  <c r="F252" i="21"/>
  <c r="G252" i="21"/>
  <c r="H252" i="21"/>
  <c r="I252" i="21"/>
  <c r="J252" i="21"/>
  <c r="K252" i="21"/>
  <c r="L252" i="21"/>
  <c r="M252" i="21"/>
  <c r="N252" i="21"/>
  <c r="O252" i="21"/>
  <c r="P252" i="21"/>
  <c r="Q252" i="21"/>
  <c r="R252" i="21"/>
  <c r="S252" i="21"/>
  <c r="T252" i="21"/>
  <c r="D250" i="21"/>
  <c r="E250" i="21"/>
  <c r="F250" i="21"/>
  <c r="G250" i="21"/>
  <c r="H250" i="21"/>
  <c r="I250" i="21"/>
  <c r="J250" i="21"/>
  <c r="K250" i="21"/>
  <c r="L250" i="21"/>
  <c r="M250" i="21"/>
  <c r="N250" i="21"/>
  <c r="O250" i="21"/>
  <c r="P250" i="21"/>
  <c r="Q250" i="21"/>
  <c r="R250" i="21"/>
  <c r="S250" i="21"/>
  <c r="T250" i="21"/>
  <c r="C244" i="21"/>
  <c r="D244" i="21"/>
  <c r="E244" i="21"/>
  <c r="F244" i="21"/>
  <c r="G244" i="21"/>
  <c r="H244" i="21"/>
  <c r="I244" i="21"/>
  <c r="J244" i="21"/>
  <c r="K244" i="21"/>
  <c r="L244" i="21"/>
  <c r="M244" i="21"/>
  <c r="N244" i="21"/>
  <c r="O244" i="21"/>
  <c r="P244" i="21"/>
  <c r="Q244" i="21"/>
  <c r="R244" i="21"/>
  <c r="S244" i="21"/>
  <c r="D239" i="21"/>
  <c r="H239" i="21"/>
  <c r="L239" i="21"/>
  <c r="P239" i="21"/>
  <c r="D235" i="21"/>
  <c r="D297" i="21" s="1"/>
  <c r="E235" i="21"/>
  <c r="E297" i="21" s="1"/>
  <c r="F235" i="21"/>
  <c r="F297" i="21" s="1"/>
  <c r="G235" i="21"/>
  <c r="G297" i="21" s="1"/>
  <c r="H235" i="21"/>
  <c r="H297" i="21" s="1"/>
  <c r="I235" i="21"/>
  <c r="I297" i="21" s="1"/>
  <c r="J235" i="21"/>
  <c r="J297" i="21" s="1"/>
  <c r="K235" i="21"/>
  <c r="K297" i="21" s="1"/>
  <c r="L235" i="21"/>
  <c r="L297" i="21" s="1"/>
  <c r="M235" i="21"/>
  <c r="M297" i="21" s="1"/>
  <c r="N235" i="21"/>
  <c r="N297" i="21" s="1"/>
  <c r="O235" i="21"/>
  <c r="O297" i="21" s="1"/>
  <c r="P235" i="21"/>
  <c r="P297" i="21" s="1"/>
  <c r="Q235" i="21"/>
  <c r="Q297" i="21" s="1"/>
  <c r="R235" i="21"/>
  <c r="R297" i="21" s="1"/>
  <c r="S235" i="21"/>
  <c r="S297" i="21" s="1"/>
  <c r="T235" i="21"/>
  <c r="T297" i="21" s="1"/>
  <c r="D233" i="21"/>
  <c r="E233" i="21"/>
  <c r="F233" i="21"/>
  <c r="G233" i="21"/>
  <c r="H233" i="21"/>
  <c r="I233" i="21"/>
  <c r="J233" i="21"/>
  <c r="K233" i="21"/>
  <c r="L233" i="21"/>
  <c r="M233" i="21"/>
  <c r="N233" i="21"/>
  <c r="O233" i="21"/>
  <c r="P233" i="21"/>
  <c r="Q233" i="21"/>
  <c r="R233" i="21"/>
  <c r="S233" i="21"/>
  <c r="T233" i="21"/>
  <c r="G231" i="21"/>
  <c r="K231" i="21"/>
  <c r="O231" i="21"/>
  <c r="S231" i="21"/>
  <c r="T224" i="21"/>
  <c r="D224" i="21"/>
  <c r="E224" i="21"/>
  <c r="F224" i="21"/>
  <c r="G224" i="21"/>
  <c r="H224" i="21"/>
  <c r="I224" i="21"/>
  <c r="J224" i="21"/>
  <c r="K224" i="21"/>
  <c r="L224" i="21"/>
  <c r="M224" i="21"/>
  <c r="N224" i="21"/>
  <c r="O224" i="21"/>
  <c r="P224" i="21"/>
  <c r="Q224" i="21"/>
  <c r="R224" i="21"/>
  <c r="S224" i="21"/>
  <c r="D222" i="21"/>
  <c r="E222" i="21"/>
  <c r="F222" i="21"/>
  <c r="G222" i="21"/>
  <c r="H222" i="21"/>
  <c r="I222" i="21"/>
  <c r="J222" i="21"/>
  <c r="K222" i="21"/>
  <c r="L222" i="21"/>
  <c r="M222" i="21"/>
  <c r="N222" i="21"/>
  <c r="O222" i="21"/>
  <c r="P222" i="21"/>
  <c r="Q222" i="21"/>
  <c r="R222" i="21"/>
  <c r="S222" i="21"/>
  <c r="T222" i="21"/>
  <c r="D220" i="21"/>
  <c r="E220" i="21"/>
  <c r="F220" i="21"/>
  <c r="G220" i="21"/>
  <c r="H220" i="21"/>
  <c r="I220" i="21"/>
  <c r="J220" i="21"/>
  <c r="K220" i="21"/>
  <c r="L220" i="21"/>
  <c r="M220" i="21"/>
  <c r="N220" i="21"/>
  <c r="O220" i="21"/>
  <c r="P220" i="21"/>
  <c r="Q220" i="21"/>
  <c r="R220" i="21"/>
  <c r="S220" i="21"/>
  <c r="T220" i="21"/>
  <c r="U220" i="21"/>
  <c r="D206" i="21"/>
  <c r="E206" i="21"/>
  <c r="F206" i="21"/>
  <c r="G206" i="21"/>
  <c r="H206" i="21"/>
  <c r="I206" i="21"/>
  <c r="J206" i="21"/>
  <c r="K206" i="21"/>
  <c r="L206" i="21"/>
  <c r="M206" i="21"/>
  <c r="N206" i="21"/>
  <c r="O206" i="21"/>
  <c r="P206" i="21"/>
  <c r="Q206" i="21"/>
  <c r="R206" i="21"/>
  <c r="S206" i="21"/>
  <c r="T206" i="21"/>
  <c r="D207" i="21"/>
  <c r="E207" i="21"/>
  <c r="F207" i="21"/>
  <c r="G207" i="21"/>
  <c r="H207" i="21"/>
  <c r="I207" i="21"/>
  <c r="J207" i="21"/>
  <c r="K207" i="21"/>
  <c r="L207" i="21"/>
  <c r="M207" i="21"/>
  <c r="N207" i="21"/>
  <c r="O207" i="21"/>
  <c r="P207" i="21"/>
  <c r="Q207" i="21"/>
  <c r="R207" i="21"/>
  <c r="S207" i="21"/>
  <c r="T207" i="21"/>
  <c r="D208" i="21"/>
  <c r="D141" i="21" s="1"/>
  <c r="E208" i="21"/>
  <c r="F208" i="21"/>
  <c r="G208" i="21"/>
  <c r="H208" i="21"/>
  <c r="I208" i="21"/>
  <c r="J208" i="21"/>
  <c r="K208" i="21"/>
  <c r="L208" i="21"/>
  <c r="M208" i="21"/>
  <c r="N208" i="21"/>
  <c r="O208" i="21"/>
  <c r="P208" i="21"/>
  <c r="Q208" i="21"/>
  <c r="R208" i="21"/>
  <c r="S208" i="21"/>
  <c r="T208" i="21"/>
  <c r="U208" i="21"/>
  <c r="U207" i="21"/>
  <c r="U206" i="21"/>
  <c r="C152" i="21"/>
  <c r="D152" i="21"/>
  <c r="E152" i="21"/>
  <c r="F152" i="21"/>
  <c r="G152" i="21"/>
  <c r="H152" i="21"/>
  <c r="I152" i="21"/>
  <c r="J152" i="21"/>
  <c r="K152" i="21"/>
  <c r="L152" i="21"/>
  <c r="M152" i="21"/>
  <c r="N152" i="21"/>
  <c r="O152" i="21"/>
  <c r="P152" i="21"/>
  <c r="Q152" i="21"/>
  <c r="R152" i="21"/>
  <c r="S152" i="21"/>
  <c r="T152" i="21"/>
  <c r="C153" i="21"/>
  <c r="D153" i="21"/>
  <c r="E153" i="21"/>
  <c r="F153" i="21"/>
  <c r="G153" i="21"/>
  <c r="H153" i="21"/>
  <c r="I153" i="21"/>
  <c r="J153" i="21"/>
  <c r="K153" i="21"/>
  <c r="L153" i="21"/>
  <c r="M153" i="21"/>
  <c r="N153" i="21"/>
  <c r="O153" i="21"/>
  <c r="P153" i="21"/>
  <c r="Q153" i="21"/>
  <c r="R153" i="21"/>
  <c r="S153" i="21"/>
  <c r="T153" i="21"/>
  <c r="C157" i="21"/>
  <c r="D157" i="21"/>
  <c r="E157" i="21"/>
  <c r="F157" i="21"/>
  <c r="G157" i="21"/>
  <c r="H157" i="21"/>
  <c r="I157" i="21"/>
  <c r="J157" i="21"/>
  <c r="K157" i="21"/>
  <c r="L157" i="21"/>
  <c r="M157" i="21"/>
  <c r="N157" i="21"/>
  <c r="O157" i="21"/>
  <c r="P157" i="21"/>
  <c r="Q157" i="21"/>
  <c r="R157" i="21"/>
  <c r="S157" i="21"/>
  <c r="T157" i="21"/>
  <c r="C162" i="21"/>
  <c r="D162" i="21"/>
  <c r="E162" i="21"/>
  <c r="F162" i="21"/>
  <c r="G162" i="21"/>
  <c r="H162" i="21"/>
  <c r="I162" i="21"/>
  <c r="J162" i="21"/>
  <c r="K162" i="21"/>
  <c r="L162" i="21"/>
  <c r="M162" i="21"/>
  <c r="N162" i="21"/>
  <c r="O162" i="21"/>
  <c r="P162" i="21"/>
  <c r="Q162" i="21"/>
  <c r="R162" i="21"/>
  <c r="S162" i="21"/>
  <c r="T162" i="21"/>
  <c r="C163" i="21"/>
  <c r="C164" i="21"/>
  <c r="C147" i="21"/>
  <c r="D147" i="21"/>
  <c r="F147" i="21"/>
  <c r="G147" i="21"/>
  <c r="H147" i="21"/>
  <c r="J147" i="21"/>
  <c r="K147" i="21"/>
  <c r="L147" i="21"/>
  <c r="N147" i="21"/>
  <c r="O147" i="21"/>
  <c r="P147" i="21"/>
  <c r="R147" i="21"/>
  <c r="S147" i="21"/>
  <c r="T147" i="21"/>
  <c r="D148" i="21"/>
  <c r="E148" i="21"/>
  <c r="F148" i="21"/>
  <c r="H148" i="21"/>
  <c r="I148" i="21"/>
  <c r="J148" i="21"/>
  <c r="L148" i="21"/>
  <c r="M148" i="21"/>
  <c r="N148" i="21"/>
  <c r="P148" i="21"/>
  <c r="Q148" i="21"/>
  <c r="R148" i="21"/>
  <c r="T148" i="21"/>
  <c r="E150" i="21"/>
  <c r="F150" i="21"/>
  <c r="I150" i="21"/>
  <c r="J150" i="21"/>
  <c r="M150" i="21"/>
  <c r="N150" i="21"/>
  <c r="Q150" i="21"/>
  <c r="R150" i="21"/>
  <c r="C151" i="21"/>
  <c r="D151" i="21"/>
  <c r="G151" i="21"/>
  <c r="H151" i="21"/>
  <c r="K151" i="21"/>
  <c r="L151" i="21"/>
  <c r="O151" i="21"/>
  <c r="P151" i="21"/>
  <c r="S151" i="21"/>
  <c r="T151" i="21"/>
  <c r="C131" i="21"/>
  <c r="C154" i="21" s="1"/>
  <c r="D131" i="21"/>
  <c r="D154" i="21" s="1"/>
  <c r="E131" i="21"/>
  <c r="E154" i="21" s="1"/>
  <c r="F131" i="21"/>
  <c r="F154" i="21" s="1"/>
  <c r="G131" i="21"/>
  <c r="H131" i="21"/>
  <c r="I131" i="21"/>
  <c r="I154" i="21" s="1"/>
  <c r="J131" i="21"/>
  <c r="J154" i="21" s="1"/>
  <c r="K131" i="21"/>
  <c r="K154" i="21" s="1"/>
  <c r="L131" i="21"/>
  <c r="M131" i="21"/>
  <c r="N131" i="21"/>
  <c r="N154" i="21" s="1"/>
  <c r="O131" i="21"/>
  <c r="P131" i="21"/>
  <c r="Q131" i="21"/>
  <c r="Q154" i="21" s="1"/>
  <c r="R131" i="21"/>
  <c r="R154" i="21" s="1"/>
  <c r="S131" i="21"/>
  <c r="T131" i="21"/>
  <c r="C132" i="21"/>
  <c r="C155" i="21" s="1"/>
  <c r="D132" i="21"/>
  <c r="D155" i="21" s="1"/>
  <c r="E132" i="21"/>
  <c r="F132" i="21"/>
  <c r="F249" i="21" s="1"/>
  <c r="G132" i="21"/>
  <c r="H132" i="21"/>
  <c r="H155" i="21" s="1"/>
  <c r="I132" i="21"/>
  <c r="J132" i="21"/>
  <c r="J249" i="21" s="1"/>
  <c r="K132" i="21"/>
  <c r="K155" i="21" s="1"/>
  <c r="L132" i="21"/>
  <c r="L249" i="21" s="1"/>
  <c r="M132" i="21"/>
  <c r="M249" i="21" s="1"/>
  <c r="N132" i="21"/>
  <c r="O132" i="21"/>
  <c r="P132" i="21"/>
  <c r="P249" i="21" s="1"/>
  <c r="Q132" i="21"/>
  <c r="R132" i="21"/>
  <c r="R249" i="21" s="1"/>
  <c r="S132" i="21"/>
  <c r="S249" i="21" s="1"/>
  <c r="T132" i="21"/>
  <c r="T249" i="21" s="1"/>
  <c r="D135" i="21"/>
  <c r="E135" i="21"/>
  <c r="F135" i="21"/>
  <c r="G135" i="21"/>
  <c r="G158" i="21" s="1"/>
  <c r="H135" i="21"/>
  <c r="I135" i="21"/>
  <c r="J135" i="21"/>
  <c r="K135" i="21"/>
  <c r="K136" i="21" s="1"/>
  <c r="L135" i="21"/>
  <c r="M135" i="21"/>
  <c r="N135" i="21"/>
  <c r="N158" i="21" s="1"/>
  <c r="O135" i="21"/>
  <c r="O136" i="21" s="1"/>
  <c r="P135" i="21"/>
  <c r="Q135" i="21"/>
  <c r="R135" i="21"/>
  <c r="R136" i="21" s="1"/>
  <c r="S135" i="21"/>
  <c r="S136" i="21" s="1"/>
  <c r="T135" i="21"/>
  <c r="T158" i="21" s="1"/>
  <c r="U162" i="21"/>
  <c r="U157" i="21"/>
  <c r="U153" i="21"/>
  <c r="U152" i="21"/>
  <c r="U135" i="21"/>
  <c r="U132" i="21"/>
  <c r="U131" i="21"/>
  <c r="U154" i="21" s="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C9" i="21"/>
  <c r="C10" i="21" s="1"/>
  <c r="C25" i="21" s="1"/>
  <c r="D9" i="21"/>
  <c r="E9" i="21"/>
  <c r="E24" i="21" s="1"/>
  <c r="F9" i="21"/>
  <c r="F10" i="21" s="1"/>
  <c r="G9" i="21"/>
  <c r="H9" i="21"/>
  <c r="I9" i="21"/>
  <c r="J9" i="21"/>
  <c r="K9" i="21"/>
  <c r="K10" i="21" s="1"/>
  <c r="K25" i="21" s="1"/>
  <c r="L9" i="21"/>
  <c r="L10" i="21" s="1"/>
  <c r="M9" i="21"/>
  <c r="M10" i="21" s="1"/>
  <c r="M25" i="21" s="1"/>
  <c r="N9" i="21"/>
  <c r="N10" i="21" s="1"/>
  <c r="O9" i="21"/>
  <c r="O10" i="21" s="1"/>
  <c r="O25" i="21" s="1"/>
  <c r="P9" i="21"/>
  <c r="P10" i="21" s="1"/>
  <c r="P25" i="21" s="1"/>
  <c r="Q9" i="21"/>
  <c r="R9" i="21"/>
  <c r="S9" i="21"/>
  <c r="S10" i="21" s="1"/>
  <c r="S25" i="21" s="1"/>
  <c r="T9" i="21"/>
  <c r="T10" i="21" s="1"/>
  <c r="T25" i="21" s="1"/>
  <c r="U32" i="21"/>
  <c r="U9" i="21"/>
  <c r="U10" i="21" s="1"/>
  <c r="F126" i="21"/>
  <c r="F149" i="21" s="1"/>
  <c r="Q23" i="21"/>
  <c r="M23" i="21"/>
  <c r="I23" i="21"/>
  <c r="L126" i="21"/>
  <c r="L149" i="21" s="1"/>
  <c r="U150" i="21"/>
  <c r="U151" i="21"/>
  <c r="U148" i="21"/>
  <c r="F151" i="21"/>
  <c r="R126" i="21"/>
  <c r="R149" i="21" s="1"/>
  <c r="R151" i="21"/>
  <c r="N126" i="21"/>
  <c r="N149" i="21" s="1"/>
  <c r="N151" i="21"/>
  <c r="J126" i="21"/>
  <c r="J149" i="21" s="1"/>
  <c r="J151" i="21"/>
  <c r="T126" i="21"/>
  <c r="T149" i="21" s="1"/>
  <c r="T150" i="21"/>
  <c r="P126" i="21"/>
  <c r="P149" i="21" s="1"/>
  <c r="P150" i="21"/>
  <c r="H126" i="21"/>
  <c r="H150" i="21"/>
  <c r="D126" i="21"/>
  <c r="D149" i="21" s="1"/>
  <c r="D150" i="21"/>
  <c r="L150" i="21"/>
  <c r="S123" i="21"/>
  <c r="S148" i="21"/>
  <c r="O123" i="21"/>
  <c r="O148" i="21"/>
  <c r="K123" i="21"/>
  <c r="K148" i="21"/>
  <c r="G123" i="21"/>
  <c r="G146" i="21" s="1"/>
  <c r="G148" i="21"/>
  <c r="C123" i="21"/>
  <c r="C148" i="21"/>
  <c r="Q123" i="21"/>
  <c r="Q147" i="21"/>
  <c r="M123" i="21"/>
  <c r="M147" i="21"/>
  <c r="I123" i="21"/>
  <c r="I147" i="21"/>
  <c r="E123" i="21"/>
  <c r="E147" i="21"/>
  <c r="Q126" i="21"/>
  <c r="Q149" i="21" s="1"/>
  <c r="Q151" i="21"/>
  <c r="M126" i="21"/>
  <c r="M149" i="21" s="1"/>
  <c r="M151" i="21"/>
  <c r="I126" i="21"/>
  <c r="I149" i="21" s="1"/>
  <c r="I151" i="21"/>
  <c r="E126" i="21"/>
  <c r="E149" i="21" s="1"/>
  <c r="E151" i="21"/>
  <c r="S126" i="21"/>
  <c r="S149" i="21" s="1"/>
  <c r="S150" i="21"/>
  <c r="O126" i="21"/>
  <c r="O149" i="21" s="1"/>
  <c r="O150" i="21"/>
  <c r="K126" i="21"/>
  <c r="K149" i="21" s="1"/>
  <c r="K150" i="21"/>
  <c r="G126" i="21"/>
  <c r="G149" i="21" s="1"/>
  <c r="G150" i="21"/>
  <c r="C126" i="21"/>
  <c r="C149" i="21" s="1"/>
  <c r="C150" i="21"/>
  <c r="T123" i="21"/>
  <c r="P123" i="21"/>
  <c r="L123" i="21"/>
  <c r="H123" i="21"/>
  <c r="D123" i="21"/>
  <c r="R123" i="21"/>
  <c r="N123" i="21"/>
  <c r="J123" i="21"/>
  <c r="F123" i="21"/>
  <c r="F146" i="21" s="1"/>
  <c r="U123" i="21"/>
  <c r="U126" i="21"/>
  <c r="U149" i="21" s="1"/>
  <c r="U147" i="21"/>
  <c r="U224" i="21"/>
  <c r="T198" i="21"/>
  <c r="C198" i="21"/>
  <c r="D198" i="21"/>
  <c r="E198" i="21"/>
  <c r="F198" i="21"/>
  <c r="G198" i="21"/>
  <c r="H198" i="21"/>
  <c r="I198" i="21"/>
  <c r="J198" i="21"/>
  <c r="K198" i="21"/>
  <c r="L198" i="21"/>
  <c r="M198" i="21"/>
  <c r="N198" i="21"/>
  <c r="O198" i="21"/>
  <c r="P198" i="21"/>
  <c r="Q198" i="21"/>
  <c r="R198" i="21"/>
  <c r="S198" i="21"/>
  <c r="C190" i="21"/>
  <c r="D190" i="21"/>
  <c r="E190" i="21"/>
  <c r="E215" i="21" s="1"/>
  <c r="F190" i="21"/>
  <c r="F215" i="21" s="1"/>
  <c r="G190" i="21"/>
  <c r="H190" i="21"/>
  <c r="I190" i="21"/>
  <c r="I215" i="21" s="1"/>
  <c r="J190" i="21"/>
  <c r="J215" i="21" s="1"/>
  <c r="K190" i="21"/>
  <c r="K215" i="21" s="1"/>
  <c r="L190" i="21"/>
  <c r="L215" i="21" s="1"/>
  <c r="M190" i="21"/>
  <c r="M215" i="21" s="1"/>
  <c r="N190" i="21"/>
  <c r="N215" i="21" s="1"/>
  <c r="O190" i="21"/>
  <c r="O215" i="21" s="1"/>
  <c r="P190" i="21"/>
  <c r="Q190" i="21"/>
  <c r="Q215" i="21" s="1"/>
  <c r="R190" i="21"/>
  <c r="R215" i="21" s="1"/>
  <c r="S190" i="21"/>
  <c r="T190" i="21"/>
  <c r="C189" i="21"/>
  <c r="D189" i="21"/>
  <c r="E189" i="21"/>
  <c r="F189" i="21"/>
  <c r="G189" i="21"/>
  <c r="H189" i="21"/>
  <c r="I189" i="21"/>
  <c r="J189" i="21"/>
  <c r="K189" i="21"/>
  <c r="L189" i="21"/>
  <c r="M189" i="21"/>
  <c r="N189" i="21"/>
  <c r="O189" i="21"/>
  <c r="P189" i="21"/>
  <c r="Q189" i="21"/>
  <c r="R189" i="21"/>
  <c r="S189" i="21"/>
  <c r="T189" i="21"/>
  <c r="C188" i="21"/>
  <c r="D188" i="21"/>
  <c r="E188" i="21"/>
  <c r="E213" i="21" s="1"/>
  <c r="F188" i="21"/>
  <c r="F213" i="21" s="1"/>
  <c r="G188" i="21"/>
  <c r="H188" i="21"/>
  <c r="H213" i="21" s="1"/>
  <c r="I188" i="21"/>
  <c r="I213" i="21" s="1"/>
  <c r="J188" i="21"/>
  <c r="K188" i="21"/>
  <c r="K213" i="21" s="1"/>
  <c r="L188" i="21"/>
  <c r="M188" i="21"/>
  <c r="M213" i="21" s="1"/>
  <c r="N188" i="21"/>
  <c r="N213" i="21" s="1"/>
  <c r="O188" i="21"/>
  <c r="O213" i="21" s="1"/>
  <c r="P188" i="21"/>
  <c r="P213" i="21" s="1"/>
  <c r="Q188" i="21"/>
  <c r="R188" i="21"/>
  <c r="R213" i="21" s="1"/>
  <c r="S188" i="21"/>
  <c r="S213" i="21" s="1"/>
  <c r="T188" i="21"/>
  <c r="C187" i="21"/>
  <c r="D187" i="21"/>
  <c r="E187" i="21"/>
  <c r="F187" i="21"/>
  <c r="G187" i="21"/>
  <c r="H187" i="21"/>
  <c r="I187" i="21"/>
  <c r="J187" i="21"/>
  <c r="K187" i="21"/>
  <c r="L187" i="21"/>
  <c r="M187" i="21"/>
  <c r="N187" i="21"/>
  <c r="O187" i="21"/>
  <c r="P187" i="21"/>
  <c r="Q187" i="21"/>
  <c r="R187" i="21"/>
  <c r="S187" i="21"/>
  <c r="T187" i="21"/>
  <c r="U189" i="21"/>
  <c r="U194" i="21" s="1"/>
  <c r="U187" i="21"/>
  <c r="Q213" i="21"/>
  <c r="C180" i="21"/>
  <c r="D180" i="21"/>
  <c r="E180" i="21"/>
  <c r="F180" i="21"/>
  <c r="G180" i="21"/>
  <c r="H180" i="21"/>
  <c r="I180" i="21"/>
  <c r="J180" i="21"/>
  <c r="K180" i="21"/>
  <c r="L180" i="21"/>
  <c r="M180" i="21"/>
  <c r="N180" i="21"/>
  <c r="O180" i="21"/>
  <c r="P180" i="21"/>
  <c r="Q180" i="21"/>
  <c r="R180" i="21"/>
  <c r="S180" i="21"/>
  <c r="T180" i="21"/>
  <c r="C179" i="21"/>
  <c r="D179" i="21"/>
  <c r="E179" i="21"/>
  <c r="F179" i="21"/>
  <c r="G179" i="21"/>
  <c r="H179" i="21"/>
  <c r="I179" i="21"/>
  <c r="J179" i="21"/>
  <c r="K179" i="21"/>
  <c r="L179" i="21"/>
  <c r="M179" i="21"/>
  <c r="N179" i="21"/>
  <c r="O179" i="21"/>
  <c r="P179" i="21"/>
  <c r="Q179" i="21"/>
  <c r="R179" i="21"/>
  <c r="S179" i="21"/>
  <c r="T179" i="21"/>
  <c r="C171" i="21"/>
  <c r="D171" i="21"/>
  <c r="D212" i="21" s="1"/>
  <c r="E171" i="21"/>
  <c r="F171" i="21"/>
  <c r="F212" i="21" s="1"/>
  <c r="G171" i="21"/>
  <c r="G212" i="21" s="1"/>
  <c r="H171" i="21"/>
  <c r="H212" i="21" s="1"/>
  <c r="I171" i="21"/>
  <c r="I212" i="21" s="1"/>
  <c r="J171" i="21"/>
  <c r="K171" i="21"/>
  <c r="L171" i="21"/>
  <c r="L212" i="21" s="1"/>
  <c r="M171" i="21"/>
  <c r="N171" i="21"/>
  <c r="O171" i="21"/>
  <c r="P171" i="21"/>
  <c r="Q171" i="21"/>
  <c r="R171" i="21"/>
  <c r="S171" i="21"/>
  <c r="T171" i="21"/>
  <c r="T244" i="21"/>
  <c r="U222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F6" i="21"/>
  <c r="F21" i="21" s="1"/>
  <c r="E6" i="21"/>
  <c r="E21" i="21" s="1"/>
  <c r="AC236" i="21" l="1"/>
  <c r="AD236" i="21" s="1"/>
  <c r="AE236" i="21" s="1"/>
  <c r="AF236" i="21" s="1"/>
  <c r="AG236" i="21" s="1"/>
  <c r="AH236" i="21" s="1"/>
  <c r="Q236" i="21"/>
  <c r="D6" i="21"/>
  <c r="S203" i="21"/>
  <c r="O203" i="21"/>
  <c r="K203" i="21"/>
  <c r="T6" i="21"/>
  <c r="P28" i="21"/>
  <c r="O210" i="21"/>
  <c r="C11" i="21"/>
  <c r="C26" i="21" s="1"/>
  <c r="AA164" i="21"/>
  <c r="P21" i="21"/>
  <c r="L21" i="21"/>
  <c r="C138" i="21"/>
  <c r="C137" i="21" s="1"/>
  <c r="L155" i="21"/>
  <c r="O6" i="21"/>
  <c r="O21" i="21" s="1"/>
  <c r="N136" i="21"/>
  <c r="N159" i="21" s="1"/>
  <c r="R158" i="21"/>
  <c r="Y141" i="21"/>
  <c r="Z141" i="21"/>
  <c r="K138" i="21"/>
  <c r="K161" i="21" s="1"/>
  <c r="G136" i="21"/>
  <c r="G159" i="21" s="1"/>
  <c r="K85" i="21"/>
  <c r="G85" i="21"/>
  <c r="C85" i="21"/>
  <c r="G138" i="21"/>
  <c r="C122" i="21"/>
  <c r="C121" i="21" s="1"/>
  <c r="K122" i="21"/>
  <c r="K121" i="21" s="1"/>
  <c r="J122" i="21"/>
  <c r="J121" i="21" s="1"/>
  <c r="J145" i="21" s="1"/>
  <c r="U122" i="21"/>
  <c r="U121" i="21" s="1"/>
  <c r="N122" i="21"/>
  <c r="N121" i="21" s="1"/>
  <c r="L146" i="21"/>
  <c r="L122" i="21"/>
  <c r="L121" i="21" s="1"/>
  <c r="K158" i="21"/>
  <c r="D249" i="21"/>
  <c r="O158" i="21"/>
  <c r="D28" i="21"/>
  <c r="U209" i="21"/>
  <c r="F203" i="21"/>
  <c r="S210" i="21"/>
  <c r="W146" i="21"/>
  <c r="W122" i="21"/>
  <c r="W121" i="21" s="1"/>
  <c r="E146" i="21"/>
  <c r="E122" i="21"/>
  <c r="E121" i="21" s="1"/>
  <c r="S146" i="21"/>
  <c r="S122" i="21"/>
  <c r="S121" i="21" s="1"/>
  <c r="Q146" i="21"/>
  <c r="Q122" i="21"/>
  <c r="Q121" i="21" s="1"/>
  <c r="Q145" i="21" s="1"/>
  <c r="O122" i="21"/>
  <c r="O121" i="21" s="1"/>
  <c r="H138" i="21"/>
  <c r="H146" i="21"/>
  <c r="H122" i="21"/>
  <c r="H121" i="21" s="1"/>
  <c r="M122" i="21"/>
  <c r="M121" i="21" s="1"/>
  <c r="S6" i="21"/>
  <c r="S21" i="21" s="1"/>
  <c r="P155" i="21"/>
  <c r="R146" i="21"/>
  <c r="R122" i="21"/>
  <c r="R121" i="21" s="1"/>
  <c r="R145" i="21" s="1"/>
  <c r="P146" i="21"/>
  <c r="P122" i="21"/>
  <c r="P121" i="21" s="1"/>
  <c r="I122" i="21"/>
  <c r="I121" i="21" s="1"/>
  <c r="G122" i="21"/>
  <c r="G121" i="21" s="1"/>
  <c r="G145" i="21" s="1"/>
  <c r="M24" i="21"/>
  <c r="H249" i="21"/>
  <c r="T21" i="21"/>
  <c r="M212" i="21"/>
  <c r="M214" i="21" s="1"/>
  <c r="L202" i="21"/>
  <c r="H202" i="21"/>
  <c r="D202" i="21"/>
  <c r="F122" i="21"/>
  <c r="F121" i="21" s="1"/>
  <c r="D146" i="21"/>
  <c r="D122" i="21"/>
  <c r="D121" i="21" s="1"/>
  <c r="T146" i="21"/>
  <c r="T122" i="21"/>
  <c r="T121" i="21" s="1"/>
  <c r="S141" i="21"/>
  <c r="S164" i="21" s="1"/>
  <c r="O209" i="21"/>
  <c r="H203" i="21"/>
  <c r="V122" i="21"/>
  <c r="V121" i="21" s="1"/>
  <c r="V145" i="21" s="1"/>
  <c r="X146" i="21"/>
  <c r="X122" i="21"/>
  <c r="X121" i="21" s="1"/>
  <c r="U25" i="21"/>
  <c r="R10" i="21"/>
  <c r="J24" i="21"/>
  <c r="J10" i="21"/>
  <c r="N25" i="21"/>
  <c r="F25" i="21"/>
  <c r="R203" i="21"/>
  <c r="J146" i="21"/>
  <c r="Q24" i="21"/>
  <c r="Q10" i="21"/>
  <c r="I24" i="21"/>
  <c r="I10" i="21"/>
  <c r="E23" i="21"/>
  <c r="E10" i="21"/>
  <c r="Q203" i="21"/>
  <c r="E203" i="21"/>
  <c r="W14" i="21"/>
  <c r="X25" i="21"/>
  <c r="U85" i="21"/>
  <c r="Q85" i="21"/>
  <c r="M85" i="21"/>
  <c r="E85" i="21"/>
  <c r="S92" i="21"/>
  <c r="V92" i="21"/>
  <c r="M138" i="21"/>
  <c r="M161" i="21" s="1"/>
  <c r="J136" i="21"/>
  <c r="H10" i="21"/>
  <c r="D10" i="21"/>
  <c r="L25" i="21"/>
  <c r="V141" i="21"/>
  <c r="G23" i="21"/>
  <c r="G10" i="21"/>
  <c r="V213" i="21"/>
  <c r="V25" i="21"/>
  <c r="M14" i="21"/>
  <c r="W24" i="21"/>
  <c r="W10" i="21"/>
  <c r="X111" i="21"/>
  <c r="Y214" i="21"/>
  <c r="V138" i="21"/>
  <c r="V161" i="21" s="1"/>
  <c r="N138" i="21"/>
  <c r="F138" i="21"/>
  <c r="Z175" i="21"/>
  <c r="Z212" i="21"/>
  <c r="Q133" i="21"/>
  <c r="Q156" i="21" s="1"/>
  <c r="L225" i="21"/>
  <c r="V225" i="21"/>
  <c r="G225" i="21"/>
  <c r="C21" i="21"/>
  <c r="K6" i="21"/>
  <c r="U111" i="21"/>
  <c r="G202" i="21"/>
  <c r="K249" i="21"/>
  <c r="M225" i="21"/>
  <c r="V85" i="21"/>
  <c r="R85" i="21"/>
  <c r="N85" i="21"/>
  <c r="J85" i="21"/>
  <c r="F85" i="21"/>
  <c r="J102" i="21"/>
  <c r="J213" i="21"/>
  <c r="V40" i="21"/>
  <c r="R40" i="21"/>
  <c r="F40" i="21"/>
  <c r="F39" i="21" s="1"/>
  <c r="F38" i="21" s="1"/>
  <c r="P40" i="21"/>
  <c r="R159" i="21"/>
  <c r="H141" i="21"/>
  <c r="I209" i="21"/>
  <c r="N210" i="21"/>
  <c r="J210" i="21"/>
  <c r="V239" i="21"/>
  <c r="G11" i="21"/>
  <c r="G26" i="21" s="1"/>
  <c r="X27" i="21"/>
  <c r="Z250" i="21"/>
  <c r="U24" i="21"/>
  <c r="U23" i="21"/>
  <c r="W97" i="21"/>
  <c r="W92" i="21" s="1"/>
  <c r="U28" i="21"/>
  <c r="U62" i="21"/>
  <c r="U6" i="21"/>
  <c r="Q6" i="21"/>
  <c r="Q62" i="21"/>
  <c r="L138" i="21"/>
  <c r="D97" i="21"/>
  <c r="D138" i="21" s="1"/>
  <c r="K102" i="21"/>
  <c r="P212" i="21"/>
  <c r="P202" i="21" s="1"/>
  <c r="T27" i="21"/>
  <c r="U213" i="21"/>
  <c r="U203" i="21" s="1"/>
  <c r="O97" i="21"/>
  <c r="O138" i="21" s="1"/>
  <c r="O161" i="21" s="1"/>
  <c r="D111" i="21"/>
  <c r="V194" i="21"/>
  <c r="V209" i="21"/>
  <c r="W154" i="21"/>
  <c r="W133" i="21"/>
  <c r="W156" i="21" s="1"/>
  <c r="V6" i="21"/>
  <c r="V21" i="21" s="1"/>
  <c r="N6" i="21"/>
  <c r="N21" i="21" s="1"/>
  <c r="X92" i="21"/>
  <c r="H92" i="21"/>
  <c r="E138" i="21"/>
  <c r="H111" i="21"/>
  <c r="P111" i="21"/>
  <c r="I214" i="21"/>
  <c r="G209" i="21"/>
  <c r="D231" i="21"/>
  <c r="R14" i="21"/>
  <c r="J14" i="21"/>
  <c r="F14" i="21"/>
  <c r="X133" i="21"/>
  <c r="Y194" i="21"/>
  <c r="Z210" i="21"/>
  <c r="M40" i="21"/>
  <c r="I40" i="21"/>
  <c r="W40" i="21"/>
  <c r="K40" i="21"/>
  <c r="G40" i="21"/>
  <c r="K92" i="21"/>
  <c r="S158" i="21"/>
  <c r="T155" i="21"/>
  <c r="J23" i="21"/>
  <c r="J141" i="21"/>
  <c r="S239" i="21"/>
  <c r="Z231" i="21"/>
  <c r="U138" i="21"/>
  <c r="I138" i="21"/>
  <c r="P97" i="21"/>
  <c r="P138" i="21" s="1"/>
  <c r="T212" i="21"/>
  <c r="T202" i="21" s="1"/>
  <c r="T154" i="21"/>
  <c r="T133" i="21"/>
  <c r="M141" i="21"/>
  <c r="L209" i="21"/>
  <c r="M62" i="21"/>
  <c r="M6" i="21"/>
  <c r="M21" i="21" s="1"/>
  <c r="I62" i="21"/>
  <c r="I6" i="21"/>
  <c r="I21" i="21" s="1"/>
  <c r="T111" i="21"/>
  <c r="M146" i="21"/>
  <c r="C146" i="21"/>
  <c r="K146" i="21"/>
  <c r="Y249" i="21"/>
  <c r="T239" i="21"/>
  <c r="U239" i="21"/>
  <c r="Z203" i="21"/>
  <c r="V102" i="21"/>
  <c r="W225" i="21"/>
  <c r="L85" i="21"/>
  <c r="H85" i="21"/>
  <c r="C111" i="21"/>
  <c r="G111" i="21"/>
  <c r="K111" i="21"/>
  <c r="O111" i="21"/>
  <c r="S111" i="21"/>
  <c r="F214" i="21"/>
  <c r="H214" i="21"/>
  <c r="R194" i="21"/>
  <c r="N194" i="21"/>
  <c r="J194" i="21"/>
  <c r="F194" i="21"/>
  <c r="T194" i="21"/>
  <c r="S155" i="21"/>
  <c r="U225" i="21"/>
  <c r="K159" i="21"/>
  <c r="R141" i="21"/>
  <c r="N141" i="21"/>
  <c r="V146" i="21"/>
  <c r="T11" i="21"/>
  <c r="T26" i="21" s="1"/>
  <c r="P11" i="21"/>
  <c r="P26" i="21" s="1"/>
  <c r="P27" i="21"/>
  <c r="W213" i="21"/>
  <c r="W203" i="21" s="1"/>
  <c r="X194" i="21"/>
  <c r="X249" i="21"/>
  <c r="X155" i="21"/>
  <c r="Q194" i="21"/>
  <c r="M194" i="21"/>
  <c r="I194" i="21"/>
  <c r="E194" i="21"/>
  <c r="C194" i="21"/>
  <c r="F158" i="21"/>
  <c r="F136" i="21"/>
  <c r="F159" i="21" s="1"/>
  <c r="P231" i="21"/>
  <c r="H231" i="21"/>
  <c r="Q239" i="21"/>
  <c r="I239" i="21"/>
  <c r="U14" i="21"/>
  <c r="X212" i="21"/>
  <c r="X214" i="21" s="1"/>
  <c r="X136" i="21"/>
  <c r="E92" i="21"/>
  <c r="Q138" i="21"/>
  <c r="W231" i="21"/>
  <c r="S209" i="21"/>
  <c r="O141" i="21"/>
  <c r="G141" i="21"/>
  <c r="L210" i="21"/>
  <c r="S14" i="21"/>
  <c r="K14" i="21"/>
  <c r="X225" i="21"/>
  <c r="R62" i="21"/>
  <c r="N62" i="21"/>
  <c r="J62" i="21"/>
  <c r="N92" i="21"/>
  <c r="C160" i="21"/>
  <c r="L213" i="21"/>
  <c r="H194" i="21"/>
  <c r="H215" i="21"/>
  <c r="S23" i="21"/>
  <c r="S24" i="21"/>
  <c r="K23" i="21"/>
  <c r="K24" i="21"/>
  <c r="U27" i="21"/>
  <c r="U11" i="21"/>
  <c r="U26" i="21" s="1"/>
  <c r="M27" i="21"/>
  <c r="M11" i="21"/>
  <c r="M26" i="21" s="1"/>
  <c r="Z225" i="21"/>
  <c r="Y225" i="21"/>
  <c r="X138" i="21"/>
  <c r="D102" i="21"/>
  <c r="Q111" i="21"/>
  <c r="R212" i="21"/>
  <c r="J212" i="21"/>
  <c r="J202" i="21" s="1"/>
  <c r="G24" i="21"/>
  <c r="Q136" i="21"/>
  <c r="Q158" i="21"/>
  <c r="I136" i="21"/>
  <c r="I158" i="21"/>
  <c r="R133" i="21"/>
  <c r="R156" i="21" s="1"/>
  <c r="R155" i="21"/>
  <c r="J155" i="21"/>
  <c r="J133" i="21"/>
  <c r="J254" i="21" s="1"/>
  <c r="Y202" i="21"/>
  <c r="C161" i="21"/>
  <c r="L194" i="21"/>
  <c r="D213" i="21"/>
  <c r="D214" i="21" s="1"/>
  <c r="D133" i="21"/>
  <c r="D254" i="21" s="1"/>
  <c r="F155" i="21"/>
  <c r="C133" i="21"/>
  <c r="P24" i="21"/>
  <c r="P23" i="21"/>
  <c r="H24" i="21"/>
  <c r="H23" i="21"/>
  <c r="R225" i="21"/>
  <c r="S225" i="21"/>
  <c r="K225" i="21"/>
  <c r="J225" i="21"/>
  <c r="F225" i="21"/>
  <c r="V27" i="21"/>
  <c r="R27" i="21"/>
  <c r="F27" i="21"/>
  <c r="S11" i="21"/>
  <c r="S26" i="21" s="1"/>
  <c r="O11" i="21"/>
  <c r="O26" i="21" s="1"/>
  <c r="O28" i="21"/>
  <c r="K28" i="21"/>
  <c r="K11" i="21"/>
  <c r="K26" i="21" s="1"/>
  <c r="G28" i="21"/>
  <c r="Q14" i="21"/>
  <c r="I14" i="21"/>
  <c r="E14" i="21"/>
  <c r="P14" i="21"/>
  <c r="W28" i="21"/>
  <c r="E111" i="21"/>
  <c r="S212" i="21"/>
  <c r="S214" i="21" s="1"/>
  <c r="T213" i="21"/>
  <c r="T203" i="21" s="1"/>
  <c r="I111" i="21"/>
  <c r="M111" i="21"/>
  <c r="P215" i="21"/>
  <c r="P194" i="21"/>
  <c r="D194" i="21"/>
  <c r="D215" i="21"/>
  <c r="D164" i="21"/>
  <c r="O23" i="21"/>
  <c r="O24" i="21"/>
  <c r="C23" i="21"/>
  <c r="C24" i="21"/>
  <c r="Q27" i="21"/>
  <c r="Q11" i="21"/>
  <c r="H102" i="21"/>
  <c r="F111" i="21"/>
  <c r="N212" i="21"/>
  <c r="N202" i="21" s="1"/>
  <c r="U136" i="21"/>
  <c r="U159" i="21" s="1"/>
  <c r="U158" i="21"/>
  <c r="M158" i="21"/>
  <c r="M136" i="21"/>
  <c r="E158" i="21"/>
  <c r="E136" i="21"/>
  <c r="N249" i="21"/>
  <c r="N155" i="21"/>
  <c r="N133" i="21"/>
  <c r="P154" i="21"/>
  <c r="P133" i="21"/>
  <c r="P254" i="21" s="1"/>
  <c r="L154" i="21"/>
  <c r="L133" i="21"/>
  <c r="L254" i="21" s="1"/>
  <c r="H133" i="21"/>
  <c r="H154" i="21"/>
  <c r="F202" i="21"/>
  <c r="S85" i="21"/>
  <c r="S138" i="21"/>
  <c r="Q102" i="21"/>
  <c r="G102" i="21"/>
  <c r="G21" i="21"/>
  <c r="T215" i="21"/>
  <c r="F133" i="21"/>
  <c r="S159" i="21"/>
  <c r="T136" i="21"/>
  <c r="P158" i="21"/>
  <c r="P136" i="21"/>
  <c r="L158" i="21"/>
  <c r="L136" i="21"/>
  <c r="Q155" i="21"/>
  <c r="Q249" i="21"/>
  <c r="M155" i="21"/>
  <c r="I155" i="21"/>
  <c r="I249" i="21"/>
  <c r="E249" i="21"/>
  <c r="E155" i="21"/>
  <c r="S154" i="21"/>
  <c r="S133" i="21"/>
  <c r="T209" i="21"/>
  <c r="T210" i="21"/>
  <c r="P210" i="21"/>
  <c r="P209" i="21"/>
  <c r="P203" i="21"/>
  <c r="Q210" i="21"/>
  <c r="M210" i="21"/>
  <c r="I210" i="21"/>
  <c r="R231" i="21"/>
  <c r="Q231" i="21"/>
  <c r="R239" i="21"/>
  <c r="J239" i="21"/>
  <c r="K239" i="21"/>
  <c r="I11" i="21"/>
  <c r="I26" i="21" s="1"/>
  <c r="L111" i="21"/>
  <c r="C136" i="21"/>
  <c r="C158" i="21"/>
  <c r="V24" i="21"/>
  <c r="V23" i="21"/>
  <c r="X6" i="21"/>
  <c r="X62" i="21"/>
  <c r="H62" i="21"/>
  <c r="V210" i="21"/>
  <c r="C39" i="21"/>
  <c r="C38" i="21" s="1"/>
  <c r="I133" i="21"/>
  <c r="E133" i="21"/>
  <c r="U141" i="21"/>
  <c r="U164" i="21" s="1"/>
  <c r="Q141" i="21"/>
  <c r="M209" i="21"/>
  <c r="N209" i="21"/>
  <c r="K210" i="21"/>
  <c r="G210" i="21"/>
  <c r="V203" i="21"/>
  <c r="W21" i="21"/>
  <c r="W194" i="21"/>
  <c r="U92" i="21"/>
  <c r="Q92" i="21"/>
  <c r="M92" i="21"/>
  <c r="I92" i="21"/>
  <c r="T225" i="21"/>
  <c r="P225" i="21"/>
  <c r="T231" i="21"/>
  <c r="E239" i="21"/>
  <c r="W239" i="21"/>
  <c r="W136" i="21"/>
  <c r="W158" i="21"/>
  <c r="X23" i="21"/>
  <c r="G62" i="21"/>
  <c r="W62" i="21"/>
  <c r="S62" i="21"/>
  <c r="O62" i="21"/>
  <c r="C62" i="21"/>
  <c r="V62" i="21"/>
  <c r="X85" i="21"/>
  <c r="T85" i="21"/>
  <c r="F92" i="21"/>
  <c r="X102" i="21"/>
  <c r="X11" i="21"/>
  <c r="X26" i="21" s="1"/>
  <c r="Z194" i="21"/>
  <c r="S40" i="21"/>
  <c r="O40" i="21"/>
  <c r="O39" i="21" s="1"/>
  <c r="O38" i="21" s="1"/>
  <c r="U40" i="21"/>
  <c r="U39" i="21" s="1"/>
  <c r="U38" i="21" s="1"/>
  <c r="Q40" i="21"/>
  <c r="E40" i="21"/>
  <c r="E39" i="21" s="1"/>
  <c r="E38" i="21" s="1"/>
  <c r="K62" i="21"/>
  <c r="D62" i="21"/>
  <c r="E62" i="21"/>
  <c r="G92" i="21"/>
  <c r="C92" i="21"/>
  <c r="T138" i="21"/>
  <c r="J92" i="21"/>
  <c r="W210" i="21"/>
  <c r="Y231" i="21"/>
  <c r="Y209" i="21"/>
  <c r="X40" i="21"/>
  <c r="T40" i="21"/>
  <c r="L40" i="21"/>
  <c r="H40" i="21"/>
  <c r="D40" i="21"/>
  <c r="N40" i="21"/>
  <c r="J40" i="21"/>
  <c r="T62" i="21"/>
  <c r="P62" i="21"/>
  <c r="L62" i="21"/>
  <c r="F62" i="21"/>
  <c r="W85" i="21"/>
  <c r="P85" i="21"/>
  <c r="I85" i="21"/>
  <c r="O85" i="21"/>
  <c r="D85" i="21"/>
  <c r="J161" i="21"/>
  <c r="D21" i="21"/>
  <c r="J111" i="21"/>
  <c r="N111" i="21"/>
  <c r="G213" i="21"/>
  <c r="G203" i="21" s="1"/>
  <c r="S215" i="21"/>
  <c r="S194" i="21"/>
  <c r="G215" i="21"/>
  <c r="G194" i="21"/>
  <c r="U146" i="21"/>
  <c r="P253" i="21"/>
  <c r="Q253" i="21" s="1"/>
  <c r="R253" i="21" s="1"/>
  <c r="S253" i="21" s="1"/>
  <c r="S39" i="21"/>
  <c r="S38" i="21" s="1"/>
  <c r="H21" i="21"/>
  <c r="Q212" i="21"/>
  <c r="Q202" i="21" s="1"/>
  <c r="I202" i="21"/>
  <c r="E212" i="21"/>
  <c r="E202" i="21" s="1"/>
  <c r="O194" i="21"/>
  <c r="W202" i="21"/>
  <c r="X141" i="21"/>
  <c r="W209" i="21"/>
  <c r="W141" i="21"/>
  <c r="X239" i="21"/>
  <c r="Y239" i="21"/>
  <c r="R111" i="21"/>
  <c r="J159" i="21"/>
  <c r="O212" i="21"/>
  <c r="K212" i="21"/>
  <c r="V11" i="21"/>
  <c r="V26" i="21" s="1"/>
  <c r="V28" i="21"/>
  <c r="R11" i="21"/>
  <c r="R28" i="21"/>
  <c r="N28" i="21"/>
  <c r="N11" i="21"/>
  <c r="N26" i="21" s="1"/>
  <c r="J11" i="21"/>
  <c r="J28" i="21"/>
  <c r="F28" i="21"/>
  <c r="F11" i="21"/>
  <c r="V14" i="21"/>
  <c r="N14" i="21"/>
  <c r="D14" i="21"/>
  <c r="O14" i="21"/>
  <c r="G14" i="21"/>
  <c r="T14" i="21"/>
  <c r="L14" i="21"/>
  <c r="I146" i="21"/>
  <c r="O146" i="21"/>
  <c r="R23" i="21"/>
  <c r="R24" i="21"/>
  <c r="N23" i="21"/>
  <c r="N24" i="21"/>
  <c r="F24" i="21"/>
  <c r="F23" i="21"/>
  <c r="I225" i="21"/>
  <c r="H225" i="21"/>
  <c r="E225" i="21"/>
  <c r="D225" i="21"/>
  <c r="U212" i="21"/>
  <c r="U202" i="21" s="1"/>
  <c r="V249" i="21"/>
  <c r="V155" i="21"/>
  <c r="V133" i="21"/>
  <c r="H149" i="21"/>
  <c r="H164" i="21"/>
  <c r="O159" i="21"/>
  <c r="V164" i="21"/>
  <c r="T24" i="21"/>
  <c r="T23" i="21"/>
  <c r="L23" i="21"/>
  <c r="L24" i="21"/>
  <c r="D23" i="21"/>
  <c r="D24" i="21"/>
  <c r="O225" i="21"/>
  <c r="N225" i="21"/>
  <c r="M231" i="21"/>
  <c r="N231" i="21"/>
  <c r="I231" i="21"/>
  <c r="J231" i="21"/>
  <c r="F231" i="21"/>
  <c r="E231" i="21"/>
  <c r="N239" i="21"/>
  <c r="O239" i="21"/>
  <c r="G239" i="21"/>
  <c r="F239" i="21"/>
  <c r="U249" i="21"/>
  <c r="U133" i="21"/>
  <c r="O155" i="21"/>
  <c r="O249" i="21"/>
  <c r="G155" i="21"/>
  <c r="M133" i="21"/>
  <c r="M154" i="21"/>
  <c r="F141" i="21"/>
  <c r="E141" i="21"/>
  <c r="R210" i="21"/>
  <c r="R209" i="21"/>
  <c r="J209" i="21"/>
  <c r="J203" i="21"/>
  <c r="F210" i="21"/>
  <c r="F209" i="21"/>
  <c r="S202" i="21"/>
  <c r="V212" i="21"/>
  <c r="V202" i="21" s="1"/>
  <c r="V111" i="21"/>
  <c r="W149" i="21"/>
  <c r="X209" i="21"/>
  <c r="X203" i="21"/>
  <c r="X14" i="21"/>
  <c r="W23" i="21"/>
  <c r="N203" i="21"/>
  <c r="I141" i="21"/>
  <c r="U155" i="21"/>
  <c r="Q209" i="21"/>
  <c r="G249" i="21"/>
  <c r="J158" i="21"/>
  <c r="H136" i="21"/>
  <c r="H158" i="21"/>
  <c r="D158" i="21"/>
  <c r="D136" i="21"/>
  <c r="O154" i="21"/>
  <c r="O133" i="21"/>
  <c r="K133" i="21"/>
  <c r="G154" i="21"/>
  <c r="G133" i="21"/>
  <c r="U210" i="21"/>
  <c r="K209" i="21"/>
  <c r="K141" i="21"/>
  <c r="L141" i="21"/>
  <c r="H210" i="21"/>
  <c r="H209" i="21"/>
  <c r="D210" i="21"/>
  <c r="D209" i="21"/>
  <c r="E210" i="21"/>
  <c r="V231" i="21"/>
  <c r="U231" i="21"/>
  <c r="L11" i="21"/>
  <c r="L26" i="21" s="1"/>
  <c r="H11" i="21"/>
  <c r="H26" i="21" s="1"/>
  <c r="H27" i="21"/>
  <c r="D11" i="21"/>
  <c r="D26" i="21" s="1"/>
  <c r="X231" i="21"/>
  <c r="W155" i="21"/>
  <c r="W249" i="21"/>
  <c r="X210" i="21"/>
  <c r="X24" i="21"/>
  <c r="Y203" i="21"/>
  <c r="Y210" i="21"/>
  <c r="P39" i="21"/>
  <c r="P38" i="21" s="1"/>
  <c r="R39" i="21"/>
  <c r="R38" i="21" s="1"/>
  <c r="R92" i="21"/>
  <c r="R138" i="21"/>
  <c r="K194" i="21"/>
  <c r="N146" i="21"/>
  <c r="Q225" i="21"/>
  <c r="T141" i="21"/>
  <c r="P141" i="21"/>
  <c r="M203" i="21"/>
  <c r="I203" i="21"/>
  <c r="E209" i="21"/>
  <c r="V136" i="21"/>
  <c r="E11" i="21"/>
  <c r="E26" i="21" s="1"/>
  <c r="E27" i="21"/>
  <c r="C14" i="21"/>
  <c r="H14" i="21"/>
  <c r="W111" i="21"/>
  <c r="Z209" i="21"/>
  <c r="L231" i="21"/>
  <c r="M239" i="21"/>
  <c r="W11" i="21"/>
  <c r="W26" i="21" s="1"/>
  <c r="Z239" i="21"/>
  <c r="T92" i="21"/>
  <c r="L92" i="21"/>
  <c r="D92" i="21"/>
  <c r="N161" i="21" l="1"/>
  <c r="R77" i="21"/>
  <c r="I39" i="21"/>
  <c r="I38" i="21" s="1"/>
  <c r="I77" i="21" s="1"/>
  <c r="W39" i="21"/>
  <c r="W38" i="21" s="1"/>
  <c r="P236" i="21"/>
  <c r="G161" i="21"/>
  <c r="M5" i="21"/>
  <c r="K39" i="21"/>
  <c r="K38" i="21" s="1"/>
  <c r="O77" i="21"/>
  <c r="O110" i="21" s="1"/>
  <c r="AA140" i="21"/>
  <c r="F161" i="21"/>
  <c r="K21" i="21"/>
  <c r="C142" i="21"/>
  <c r="C143" i="21" s="1"/>
  <c r="D203" i="21"/>
  <c r="Z202" i="21"/>
  <c r="S204" i="21"/>
  <c r="Y164" i="21"/>
  <c r="M202" i="21"/>
  <c r="L161" i="21"/>
  <c r="J164" i="21"/>
  <c r="U77" i="21"/>
  <c r="O92" i="21"/>
  <c r="M164" i="21"/>
  <c r="O164" i="21"/>
  <c r="Z140" i="21"/>
  <c r="Z137" i="21" s="1"/>
  <c r="Z142" i="21" s="1"/>
  <c r="Z143" i="21" s="1"/>
  <c r="U161" i="21"/>
  <c r="Y140" i="21"/>
  <c r="Y137" i="21" s="1"/>
  <c r="Y142" i="21" s="1"/>
  <c r="Y143" i="21" s="1"/>
  <c r="P140" i="21"/>
  <c r="P163" i="21" s="1"/>
  <c r="W214" i="21"/>
  <c r="W204" i="21" s="1"/>
  <c r="H161" i="21"/>
  <c r="D161" i="21"/>
  <c r="Q161" i="21"/>
  <c r="D25" i="21"/>
  <c r="I25" i="21"/>
  <c r="W25" i="21"/>
  <c r="X156" i="21"/>
  <c r="I204" i="21"/>
  <c r="U21" i="21"/>
  <c r="R25" i="21"/>
  <c r="J25" i="21"/>
  <c r="G25" i="21"/>
  <c r="H25" i="21"/>
  <c r="E25" i="21"/>
  <c r="Q25" i="21"/>
  <c r="Z214" i="21"/>
  <c r="N254" i="21"/>
  <c r="P145" i="21"/>
  <c r="X145" i="21"/>
  <c r="M145" i="21"/>
  <c r="E254" i="21"/>
  <c r="G214" i="21"/>
  <c r="G204" i="21" s="1"/>
  <c r="P159" i="21"/>
  <c r="K77" i="21"/>
  <c r="K83" i="21" s="1"/>
  <c r="K106" i="21" s="1"/>
  <c r="P77" i="21"/>
  <c r="H204" i="21"/>
  <c r="F204" i="21"/>
  <c r="T140" i="21"/>
  <c r="T163" i="21" s="1"/>
  <c r="S5" i="21"/>
  <c r="S20" i="21" s="1"/>
  <c r="S29" i="21" s="1"/>
  <c r="S226" i="21" s="1"/>
  <c r="V39" i="21"/>
  <c r="V38" i="21" s="1"/>
  <c r="V77" i="21" s="1"/>
  <c r="P214" i="21"/>
  <c r="P204" i="21" s="1"/>
  <c r="P92" i="21"/>
  <c r="Q21" i="21"/>
  <c r="M140" i="21"/>
  <c r="M163" i="21" s="1"/>
  <c r="J214" i="21"/>
  <c r="J204" i="21" s="1"/>
  <c r="J156" i="21"/>
  <c r="I254" i="21"/>
  <c r="I161" i="21"/>
  <c r="W138" i="21"/>
  <c r="T145" i="21"/>
  <c r="J140" i="21"/>
  <c r="J163" i="21" s="1"/>
  <c r="I156" i="21"/>
  <c r="F77" i="21"/>
  <c r="F83" i="21" s="1"/>
  <c r="F106" i="21" s="1"/>
  <c r="G39" i="21"/>
  <c r="G38" i="21" s="1"/>
  <c r="G77" i="21" s="1"/>
  <c r="M39" i="21"/>
  <c r="M38" i="21" s="1"/>
  <c r="M77" i="21" s="1"/>
  <c r="M83" i="21" s="1"/>
  <c r="M106" i="21" s="1"/>
  <c r="E161" i="21"/>
  <c r="P161" i="21"/>
  <c r="X204" i="21"/>
  <c r="X202" i="21"/>
  <c r="E156" i="21"/>
  <c r="Q254" i="21"/>
  <c r="Y204" i="21"/>
  <c r="F145" i="21"/>
  <c r="K145" i="21"/>
  <c r="E5" i="21"/>
  <c r="E7" i="21" s="1"/>
  <c r="T156" i="21"/>
  <c r="X159" i="21"/>
  <c r="N164" i="21"/>
  <c r="R254" i="21"/>
  <c r="S77" i="21"/>
  <c r="S110" i="21" s="1"/>
  <c r="G164" i="21"/>
  <c r="R164" i="21"/>
  <c r="C145" i="21"/>
  <c r="T39" i="21"/>
  <c r="T38" i="21" s="1"/>
  <c r="T77" i="21" s="1"/>
  <c r="C159" i="21"/>
  <c r="R214" i="21"/>
  <c r="R204" i="21" s="1"/>
  <c r="R202" i="21"/>
  <c r="L214" i="21"/>
  <c r="L204" i="21" s="1"/>
  <c r="L203" i="21"/>
  <c r="C165" i="21"/>
  <c r="W159" i="21"/>
  <c r="N140" i="21"/>
  <c r="N137" i="21" s="1"/>
  <c r="N160" i="21" s="1"/>
  <c r="H39" i="21"/>
  <c r="H38" i="21" s="1"/>
  <c r="H77" i="21" s="1"/>
  <c r="W77" i="21"/>
  <c r="F254" i="21"/>
  <c r="F156" i="21"/>
  <c r="H254" i="21"/>
  <c r="H156" i="21"/>
  <c r="E159" i="21"/>
  <c r="T214" i="21"/>
  <c r="T204" i="21" s="1"/>
  <c r="I5" i="21"/>
  <c r="C156" i="21"/>
  <c r="Q159" i="21"/>
  <c r="X161" i="21"/>
  <c r="N39" i="21"/>
  <c r="N38" i="21" s="1"/>
  <c r="N77" i="21" s="1"/>
  <c r="M159" i="21"/>
  <c r="Z161" i="21"/>
  <c r="Q5" i="21"/>
  <c r="Q26" i="21"/>
  <c r="O202" i="21"/>
  <c r="L159" i="21"/>
  <c r="S254" i="21"/>
  <c r="I159" i="21"/>
  <c r="J39" i="21"/>
  <c r="J38" i="21" s="1"/>
  <c r="J77" i="21" s="1"/>
  <c r="J83" i="21" s="1"/>
  <c r="J106" i="21" s="1"/>
  <c r="L39" i="21"/>
  <c r="L38" i="21" s="1"/>
  <c r="L77" i="21" s="1"/>
  <c r="E77" i="21"/>
  <c r="Q164" i="21"/>
  <c r="Y161" i="21"/>
  <c r="L156" i="21"/>
  <c r="N156" i="21"/>
  <c r="D156" i="21"/>
  <c r="K5" i="21"/>
  <c r="Q39" i="21"/>
  <c r="Q38" i="21" s="1"/>
  <c r="Q77" i="21" s="1"/>
  <c r="X21" i="21"/>
  <c r="S161" i="21"/>
  <c r="S156" i="21"/>
  <c r="T161" i="21"/>
  <c r="P5" i="21"/>
  <c r="P7" i="21" s="1"/>
  <c r="M204" i="21"/>
  <c r="D39" i="21"/>
  <c r="D38" i="21" s="1"/>
  <c r="D77" i="21" s="1"/>
  <c r="D110" i="21" s="1"/>
  <c r="X39" i="21"/>
  <c r="X38" i="21" s="1"/>
  <c r="X77" i="21" s="1"/>
  <c r="E145" i="21"/>
  <c r="C77" i="21"/>
  <c r="U5" i="21"/>
  <c r="T159" i="21"/>
  <c r="P156" i="21"/>
  <c r="N214" i="21"/>
  <c r="N204" i="21" s="1"/>
  <c r="T164" i="21"/>
  <c r="L145" i="21"/>
  <c r="D204" i="21"/>
  <c r="D140" i="21"/>
  <c r="L164" i="21"/>
  <c r="O156" i="21"/>
  <c r="O254" i="21"/>
  <c r="W145" i="21"/>
  <c r="F164" i="21"/>
  <c r="M156" i="21"/>
  <c r="M254" i="21"/>
  <c r="Y159" i="21"/>
  <c r="H145" i="21"/>
  <c r="X140" i="21"/>
  <c r="T5" i="21"/>
  <c r="G5" i="21"/>
  <c r="O5" i="21"/>
  <c r="J26" i="21"/>
  <c r="J5" i="21"/>
  <c r="Q140" i="21"/>
  <c r="Q214" i="21"/>
  <c r="Q204" i="21" s="1"/>
  <c r="R140" i="21"/>
  <c r="R137" i="21" s="1"/>
  <c r="Z164" i="21"/>
  <c r="N145" i="21"/>
  <c r="R161" i="21"/>
  <c r="R83" i="21"/>
  <c r="R106" i="21" s="1"/>
  <c r="R110" i="21"/>
  <c r="K164" i="21"/>
  <c r="G156" i="21"/>
  <c r="G254" i="21"/>
  <c r="D145" i="21"/>
  <c r="L5" i="21"/>
  <c r="D5" i="21"/>
  <c r="K214" i="21"/>
  <c r="K204" i="21" s="1"/>
  <c r="L140" i="21"/>
  <c r="K140" i="21"/>
  <c r="K202" i="21"/>
  <c r="S140" i="21"/>
  <c r="X164" i="21"/>
  <c r="I140" i="21"/>
  <c r="U83" i="21"/>
  <c r="U106" i="21" s="1"/>
  <c r="U110" i="21"/>
  <c r="T253" i="21"/>
  <c r="U253" i="21" s="1"/>
  <c r="V253" i="21" s="1"/>
  <c r="T254" i="21"/>
  <c r="U145" i="21"/>
  <c r="Z159" i="21"/>
  <c r="S145" i="21"/>
  <c r="D159" i="21"/>
  <c r="H159" i="21"/>
  <c r="I164" i="21"/>
  <c r="X5" i="21"/>
  <c r="V214" i="21"/>
  <c r="V204" i="21" s="1"/>
  <c r="V140" i="21"/>
  <c r="W5" i="21"/>
  <c r="V156" i="21"/>
  <c r="U140" i="21"/>
  <c r="U214" i="21"/>
  <c r="U204" i="21" s="1"/>
  <c r="O145" i="21"/>
  <c r="V5" i="21"/>
  <c r="R5" i="21"/>
  <c r="R26" i="21"/>
  <c r="G140" i="21"/>
  <c r="K110" i="21"/>
  <c r="H5" i="21"/>
  <c r="C5" i="21"/>
  <c r="V159" i="21"/>
  <c r="P164" i="21"/>
  <c r="M7" i="21"/>
  <c r="M20" i="21"/>
  <c r="M29" i="21" s="1"/>
  <c r="M226" i="21" s="1"/>
  <c r="K156" i="21"/>
  <c r="K254" i="21"/>
  <c r="E164" i="21"/>
  <c r="U156" i="21"/>
  <c r="P137" i="21"/>
  <c r="I145" i="21"/>
  <c r="N5" i="21"/>
  <c r="F5" i="21"/>
  <c r="F26" i="21"/>
  <c r="H140" i="21"/>
  <c r="O214" i="21"/>
  <c r="O204" i="21" s="1"/>
  <c r="O140" i="21"/>
  <c r="W164" i="21"/>
  <c r="W140" i="21"/>
  <c r="E214" i="21"/>
  <c r="E204" i="21" s="1"/>
  <c r="E140" i="21"/>
  <c r="F140" i="21"/>
  <c r="O83" i="21"/>
  <c r="I110" i="21" l="1"/>
  <c r="I115" i="21" s="1"/>
  <c r="I83" i="21"/>
  <c r="I106" i="21" s="1"/>
  <c r="O106" i="21"/>
  <c r="P83" i="21"/>
  <c r="P106" i="21" s="1"/>
  <c r="O236" i="21"/>
  <c r="S83" i="21"/>
  <c r="S106" i="21" s="1"/>
  <c r="P20" i="21"/>
  <c r="P29" i="21" s="1"/>
  <c r="P226" i="21" s="1"/>
  <c r="P30" i="21" s="1"/>
  <c r="P110" i="21"/>
  <c r="P114" i="21" s="1"/>
  <c r="P116" i="21" s="1"/>
  <c r="E20" i="21"/>
  <c r="E29" i="21" s="1"/>
  <c r="E226" i="21" s="1"/>
  <c r="E30" i="21" s="1"/>
  <c r="T137" i="21"/>
  <c r="N110" i="21"/>
  <c r="N115" i="21" s="1"/>
  <c r="N83" i="21"/>
  <c r="N106" i="21" s="1"/>
  <c r="AA163" i="21"/>
  <c r="AA137" i="21"/>
  <c r="Y163" i="21"/>
  <c r="N142" i="21"/>
  <c r="N143" i="21" s="1"/>
  <c r="V110" i="21"/>
  <c r="V115" i="21" s="1"/>
  <c r="V83" i="21"/>
  <c r="V106" i="21" s="1"/>
  <c r="N163" i="21"/>
  <c r="D83" i="21"/>
  <c r="D106" i="21" s="1"/>
  <c r="F110" i="21"/>
  <c r="F115" i="21" s="1"/>
  <c r="Z163" i="21"/>
  <c r="Z204" i="21"/>
  <c r="S7" i="21"/>
  <c r="G110" i="21"/>
  <c r="G83" i="21"/>
  <c r="G106" i="21" s="1"/>
  <c r="J137" i="21"/>
  <c r="J142" i="21" s="1"/>
  <c r="J110" i="21"/>
  <c r="J115" i="21" s="1"/>
  <c r="M137" i="21"/>
  <c r="M160" i="21" s="1"/>
  <c r="M110" i="21"/>
  <c r="W161" i="21"/>
  <c r="V254" i="21"/>
  <c r="U254" i="21"/>
  <c r="Y160" i="21"/>
  <c r="Q7" i="21"/>
  <c r="Q20" i="21"/>
  <c r="Q29" i="21" s="1"/>
  <c r="Q226" i="21" s="1"/>
  <c r="C83" i="21"/>
  <c r="C106" i="21" s="1"/>
  <c r="C110" i="21"/>
  <c r="E83" i="21"/>
  <c r="E106" i="21" s="1"/>
  <c r="E110" i="21"/>
  <c r="I20" i="21"/>
  <c r="I29" i="21" s="1"/>
  <c r="I226" i="21" s="1"/>
  <c r="I7" i="21"/>
  <c r="L83" i="21"/>
  <c r="L106" i="21" s="1"/>
  <c r="L110" i="21"/>
  <c r="W83" i="21"/>
  <c r="W106" i="21" s="1"/>
  <c r="W110" i="21"/>
  <c r="X83" i="21"/>
  <c r="X106" i="21" s="1"/>
  <c r="X110" i="21"/>
  <c r="K20" i="21"/>
  <c r="K29" i="21" s="1"/>
  <c r="K226" i="21" s="1"/>
  <c r="K7" i="21"/>
  <c r="H83" i="21"/>
  <c r="H106" i="21" s="1"/>
  <c r="H110" i="21"/>
  <c r="T83" i="21"/>
  <c r="T106" i="21" s="1"/>
  <c r="T110" i="21"/>
  <c r="U7" i="21"/>
  <c r="U20" i="21"/>
  <c r="U29" i="21" s="1"/>
  <c r="U226" i="21" s="1"/>
  <c r="Q110" i="21"/>
  <c r="Q83" i="21"/>
  <c r="Q106" i="21" s="1"/>
  <c r="P22" i="21"/>
  <c r="H163" i="21"/>
  <c r="H137" i="21"/>
  <c r="M31" i="21"/>
  <c r="M30" i="21"/>
  <c r="S31" i="21"/>
  <c r="S30" i="21"/>
  <c r="W20" i="21"/>
  <c r="W29" i="21" s="1"/>
  <c r="W226" i="21" s="1"/>
  <c r="W7" i="21"/>
  <c r="Z226" i="21"/>
  <c r="AA227" i="21" s="1"/>
  <c r="AA228" i="21" s="1"/>
  <c r="I163" i="21"/>
  <c r="I137" i="21"/>
  <c r="L163" i="21"/>
  <c r="L137" i="21"/>
  <c r="R114" i="21"/>
  <c r="R116" i="21" s="1"/>
  <c r="R115" i="21"/>
  <c r="R142" i="21"/>
  <c r="R160" i="21"/>
  <c r="P31" i="21"/>
  <c r="W163" i="21"/>
  <c r="W137" i="21"/>
  <c r="F20" i="21"/>
  <c r="F29" i="21" s="1"/>
  <c r="F226" i="21" s="1"/>
  <c r="F7" i="21"/>
  <c r="M22" i="21"/>
  <c r="C7" i="21"/>
  <c r="C20" i="21"/>
  <c r="C29" i="21" s="1"/>
  <c r="C226" i="21" s="1"/>
  <c r="G163" i="21"/>
  <c r="G137" i="21"/>
  <c r="V20" i="21"/>
  <c r="V29" i="21" s="1"/>
  <c r="V226" i="21" s="1"/>
  <c r="V7" i="21"/>
  <c r="P115" i="21"/>
  <c r="W254" i="21"/>
  <c r="W253" i="21"/>
  <c r="U115" i="21"/>
  <c r="U114" i="21"/>
  <c r="U116" i="21" s="1"/>
  <c r="S137" i="21"/>
  <c r="S163" i="21"/>
  <c r="L20" i="21"/>
  <c r="L29" i="21" s="1"/>
  <c r="L226" i="21" s="1"/>
  <c r="M227" i="21" s="1"/>
  <c r="M228" i="21" s="1"/>
  <c r="L7" i="21"/>
  <c r="R163" i="21"/>
  <c r="T160" i="21"/>
  <c r="T142" i="21"/>
  <c r="G20" i="21"/>
  <c r="G29" i="21" s="1"/>
  <c r="G226" i="21" s="1"/>
  <c r="G7" i="21"/>
  <c r="X163" i="21"/>
  <c r="X137" i="21"/>
  <c r="D163" i="21"/>
  <c r="D137" i="21"/>
  <c r="F163" i="21"/>
  <c r="F137" i="21"/>
  <c r="O163" i="21"/>
  <c r="O137" i="21"/>
  <c r="N20" i="21"/>
  <c r="N29" i="21" s="1"/>
  <c r="N226" i="21" s="1"/>
  <c r="N7" i="21"/>
  <c r="H7" i="21"/>
  <c r="H20" i="21"/>
  <c r="H29" i="21" s="1"/>
  <c r="H226" i="21" s="1"/>
  <c r="I114" i="21"/>
  <c r="I116" i="21" s="1"/>
  <c r="U163" i="21"/>
  <c r="U137" i="21"/>
  <c r="X7" i="21"/>
  <c r="X20" i="21"/>
  <c r="X29" i="21" s="1"/>
  <c r="X226" i="21" s="1"/>
  <c r="S115" i="21"/>
  <c r="S114" i="21"/>
  <c r="S116" i="21" s="1"/>
  <c r="E22" i="21"/>
  <c r="O115" i="21"/>
  <c r="O114" i="21"/>
  <c r="O116" i="21" s="1"/>
  <c r="E163" i="21"/>
  <c r="E137" i="21"/>
  <c r="P160" i="21"/>
  <c r="P142" i="21"/>
  <c r="Y226" i="21"/>
  <c r="K114" i="21"/>
  <c r="K116" i="21" s="1"/>
  <c r="K115" i="21"/>
  <c r="R7" i="21"/>
  <c r="R20" i="21"/>
  <c r="R29" i="21" s="1"/>
  <c r="R226" i="21" s="1"/>
  <c r="S227" i="21" s="1"/>
  <c r="S228" i="21" s="1"/>
  <c r="V137" i="21"/>
  <c r="V163" i="21"/>
  <c r="D114" i="21"/>
  <c r="D116" i="21" s="1"/>
  <c r="D115" i="21"/>
  <c r="K163" i="21"/>
  <c r="K137" i="21"/>
  <c r="D7" i="21"/>
  <c r="D20" i="21"/>
  <c r="D29" i="21" s="1"/>
  <c r="D226" i="21" s="1"/>
  <c r="N165" i="21"/>
  <c r="Q163" i="21"/>
  <c r="Q137" i="21"/>
  <c r="J20" i="21"/>
  <c r="J29" i="21" s="1"/>
  <c r="J226" i="21" s="1"/>
  <c r="J7" i="21"/>
  <c r="O7" i="21"/>
  <c r="O20" i="21"/>
  <c r="O29" i="21" s="1"/>
  <c r="O226" i="21" s="1"/>
  <c r="T20" i="21"/>
  <c r="T29" i="21" s="1"/>
  <c r="T226" i="21" s="1"/>
  <c r="T7" i="21"/>
  <c r="N114" i="21" l="1"/>
  <c r="N116" i="21" s="1"/>
  <c r="E31" i="21"/>
  <c r="N236" i="21"/>
  <c r="AA160" i="21"/>
  <c r="AA142" i="21"/>
  <c r="J114" i="21"/>
  <c r="J116" i="21" s="1"/>
  <c r="J160" i="21"/>
  <c r="V114" i="21"/>
  <c r="V116" i="21" s="1"/>
  <c r="F114" i="21"/>
  <c r="F116" i="21" s="1"/>
  <c r="Z31" i="21"/>
  <c r="Z30" i="21"/>
  <c r="Y31" i="21"/>
  <c r="Y30" i="21"/>
  <c r="S22" i="21"/>
  <c r="Z160" i="21"/>
  <c r="M142" i="21"/>
  <c r="M165" i="21" s="1"/>
  <c r="G114" i="21"/>
  <c r="G116" i="21" s="1"/>
  <c r="G115" i="21"/>
  <c r="M115" i="21"/>
  <c r="M114" i="21"/>
  <c r="M116" i="21" s="1"/>
  <c r="E115" i="21"/>
  <c r="E114" i="21"/>
  <c r="E116" i="21" s="1"/>
  <c r="U22" i="21"/>
  <c r="H114" i="21"/>
  <c r="H116" i="21" s="1"/>
  <c r="H115" i="21"/>
  <c r="K22" i="21"/>
  <c r="I31" i="21"/>
  <c r="I30" i="21"/>
  <c r="C115" i="21"/>
  <c r="C114" i="21"/>
  <c r="C116" i="21" s="1"/>
  <c r="Q227" i="21"/>
  <c r="Q228" i="21" s="1"/>
  <c r="Q31" i="21"/>
  <c r="Q30" i="21"/>
  <c r="Q115" i="21"/>
  <c r="Q114" i="21"/>
  <c r="Q116" i="21" s="1"/>
  <c r="K30" i="21"/>
  <c r="K31" i="21"/>
  <c r="Q22" i="21"/>
  <c r="L115" i="21"/>
  <c r="L114" i="21"/>
  <c r="L116" i="21" s="1"/>
  <c r="U30" i="21"/>
  <c r="U31" i="21"/>
  <c r="T115" i="21"/>
  <c r="T114" i="21"/>
  <c r="T116" i="21" s="1"/>
  <c r="X114" i="21"/>
  <c r="X116" i="21" s="1"/>
  <c r="X115" i="21"/>
  <c r="W115" i="21"/>
  <c r="W114" i="21"/>
  <c r="W116" i="21" s="1"/>
  <c r="I22" i="21"/>
  <c r="T30" i="21"/>
  <c r="T227" i="21"/>
  <c r="T228" i="21" s="1"/>
  <c r="T31" i="21"/>
  <c r="U227" i="21"/>
  <c r="U228" i="21" s="1"/>
  <c r="J30" i="21"/>
  <c r="J31" i="21"/>
  <c r="J227" i="21"/>
  <c r="J228" i="21" s="1"/>
  <c r="K227" i="21"/>
  <c r="K228" i="21" s="1"/>
  <c r="D22" i="21"/>
  <c r="R22" i="21"/>
  <c r="U160" i="21"/>
  <c r="U142" i="21"/>
  <c r="O160" i="21"/>
  <c r="O142" i="21"/>
  <c r="D160" i="21"/>
  <c r="D142" i="21"/>
  <c r="G227" i="21"/>
  <c r="G228" i="21" s="1"/>
  <c r="G31" i="21"/>
  <c r="G30" i="21"/>
  <c r="L227" i="21"/>
  <c r="L228" i="21" s="1"/>
  <c r="L31" i="21"/>
  <c r="L30" i="21"/>
  <c r="W22" i="21"/>
  <c r="T22" i="21"/>
  <c r="J22" i="21"/>
  <c r="Q160" i="21"/>
  <c r="Q142" i="21"/>
  <c r="Q143" i="21" s="1"/>
  <c r="D30" i="21"/>
  <c r="D227" i="21"/>
  <c r="D228" i="21" s="1"/>
  <c r="D31" i="21"/>
  <c r="R31" i="21"/>
  <c r="R30" i="21"/>
  <c r="R227" i="21"/>
  <c r="R228" i="21" s="1"/>
  <c r="E160" i="21"/>
  <c r="E142" i="21"/>
  <c r="X22" i="21"/>
  <c r="H22" i="21"/>
  <c r="N30" i="21"/>
  <c r="N227" i="21"/>
  <c r="N228" i="21" s="1"/>
  <c r="N31" i="21"/>
  <c r="F160" i="21"/>
  <c r="F142" i="21"/>
  <c r="G22" i="21"/>
  <c r="L22" i="21"/>
  <c r="S160" i="21"/>
  <c r="S142" i="21"/>
  <c r="G160" i="21"/>
  <c r="G142" i="21"/>
  <c r="C22" i="21"/>
  <c r="F227" i="21"/>
  <c r="F228" i="21" s="1"/>
  <c r="F31" i="21"/>
  <c r="F30" i="21"/>
  <c r="W160" i="21"/>
  <c r="W142" i="21"/>
  <c r="Z165" i="21"/>
  <c r="I160" i="21"/>
  <c r="I142" i="21"/>
  <c r="O31" i="21"/>
  <c r="O227" i="21"/>
  <c r="O228" i="21" s="1"/>
  <c r="O30" i="21"/>
  <c r="V160" i="21"/>
  <c r="V142" i="21"/>
  <c r="X160" i="21"/>
  <c r="X142" i="21"/>
  <c r="V22" i="21"/>
  <c r="R143" i="21"/>
  <c r="R165" i="21"/>
  <c r="L160" i="21"/>
  <c r="L142" i="21"/>
  <c r="W227" i="21"/>
  <c r="W228" i="21" s="1"/>
  <c r="W30" i="21"/>
  <c r="W31" i="21"/>
  <c r="O22" i="21"/>
  <c r="K160" i="21"/>
  <c r="K142" i="21"/>
  <c r="Y227" i="21"/>
  <c r="Y228" i="21" s="1"/>
  <c r="P165" i="21"/>
  <c r="P143" i="21"/>
  <c r="X227" i="21"/>
  <c r="X228" i="21" s="1"/>
  <c r="X31" i="21"/>
  <c r="X30" i="21"/>
  <c r="H227" i="21"/>
  <c r="H228" i="21" s="1"/>
  <c r="H30" i="21"/>
  <c r="H31" i="21"/>
  <c r="I227" i="21"/>
  <c r="I228" i="21" s="1"/>
  <c r="N22" i="21"/>
  <c r="J165" i="21"/>
  <c r="J143" i="21"/>
  <c r="T143" i="21"/>
  <c r="T165" i="21"/>
  <c r="E227" i="21"/>
  <c r="E228" i="21" s="1"/>
  <c r="X253" i="21"/>
  <c r="X254" i="21"/>
  <c r="V30" i="21"/>
  <c r="V227" i="21"/>
  <c r="V228" i="21" s="1"/>
  <c r="V31" i="21"/>
  <c r="C30" i="21"/>
  <c r="C31" i="21"/>
  <c r="F22" i="21"/>
  <c r="P227" i="21"/>
  <c r="P228" i="21" s="1"/>
  <c r="Z227" i="21"/>
  <c r="Z228" i="21" s="1"/>
  <c r="H160" i="21"/>
  <c r="H142" i="21"/>
  <c r="M236" i="21" l="1"/>
  <c r="AA143" i="21"/>
  <c r="AA165" i="21"/>
  <c r="M143" i="21"/>
  <c r="Y165" i="21"/>
  <c r="H165" i="21"/>
  <c r="H143" i="21"/>
  <c r="G143" i="21"/>
  <c r="G165" i="21"/>
  <c r="S143" i="21"/>
  <c r="S165" i="21"/>
  <c r="Q165" i="21"/>
  <c r="L165" i="21"/>
  <c r="L143" i="21"/>
  <c r="D165" i="21"/>
  <c r="D143" i="21"/>
  <c r="K165" i="21"/>
  <c r="K143" i="21"/>
  <c r="V165" i="21"/>
  <c r="V143" i="21"/>
  <c r="I143" i="21"/>
  <c r="I165" i="21"/>
  <c r="W165" i="21"/>
  <c r="W143" i="21"/>
  <c r="F143" i="21"/>
  <c r="F165" i="21"/>
  <c r="O165" i="21"/>
  <c r="O143" i="21"/>
  <c r="U165" i="21"/>
  <c r="U143" i="21"/>
  <c r="Y253" i="21"/>
  <c r="Y254" i="21"/>
  <c r="X143" i="21"/>
  <c r="X165" i="21"/>
  <c r="E143" i="21"/>
  <c r="E165" i="21"/>
  <c r="L236" i="21" l="1"/>
  <c r="Z253" i="21"/>
  <c r="Z254" i="21"/>
  <c r="K236" i="21" l="1"/>
  <c r="AA253" i="21"/>
  <c r="AA254" i="21"/>
  <c r="AB253" i="21" l="1"/>
  <c r="AB254" i="21"/>
  <c r="J236" i="21"/>
  <c r="I236" i="21" l="1"/>
  <c r="H236" i="21" l="1"/>
  <c r="G236" i="21" l="1"/>
  <c r="F236" i="21" l="1"/>
  <c r="E236" i="21" l="1"/>
  <c r="D236" i="21" l="1"/>
  <c r="C236" i="21" l="1"/>
</calcChain>
</file>

<file path=xl/sharedStrings.xml><?xml version="1.0" encoding="utf-8"?>
<sst xmlns="http://schemas.openxmlformats.org/spreadsheetml/2006/main" count="812" uniqueCount="626">
  <si>
    <t>obs</t>
  </si>
  <si>
    <t>Y_0</t>
  </si>
  <si>
    <t>CNP_0</t>
  </si>
  <si>
    <t>INVP_0</t>
  </si>
  <si>
    <t>TI_0</t>
  </si>
  <si>
    <t>TD_0</t>
  </si>
  <si>
    <t>TW_0</t>
  </si>
  <si>
    <t>CR_0</t>
  </si>
  <si>
    <t>NTR_0</t>
  </si>
  <si>
    <t>GRNT_0</t>
  </si>
  <si>
    <t>BR_0</t>
  </si>
  <si>
    <t>AMR_0</t>
  </si>
  <si>
    <t>DIS_0</t>
  </si>
  <si>
    <t>INPGP_0</t>
  </si>
  <si>
    <t>INPGE_0</t>
  </si>
  <si>
    <t>SB_0</t>
  </si>
  <si>
    <t>INVG_0</t>
  </si>
  <si>
    <t>CNG_0</t>
  </si>
  <si>
    <t>FLNB_0</t>
  </si>
  <si>
    <t>DCGNB_0</t>
  </si>
  <si>
    <t>DCPNB_0</t>
  </si>
  <si>
    <t>MH_0</t>
  </si>
  <si>
    <t>CC_0</t>
  </si>
  <si>
    <t>CAC_0</t>
  </si>
  <si>
    <t>RR_0</t>
  </si>
  <si>
    <t>DCG_0</t>
  </si>
  <si>
    <t>M3_0</t>
  </si>
  <si>
    <t>DCP_0</t>
  </si>
  <si>
    <t>M2_0</t>
  </si>
  <si>
    <t>FCD_0</t>
  </si>
  <si>
    <t>COB_0</t>
  </si>
  <si>
    <t>DCD_0</t>
  </si>
  <si>
    <t>PPI_0</t>
  </si>
  <si>
    <t>CPI_0</t>
  </si>
  <si>
    <t>EMC_0</t>
  </si>
  <si>
    <t>INPPE_0</t>
  </si>
  <si>
    <t>OIN_0</t>
  </si>
  <si>
    <t>OINNB_0</t>
  </si>
  <si>
    <t>PIM_0</t>
  </si>
  <si>
    <t>TRFEP_0</t>
  </si>
  <si>
    <t>GDCHNB_0</t>
  </si>
  <si>
    <t>GDNB_0</t>
  </si>
  <si>
    <t>CPIE_0</t>
  </si>
  <si>
    <t>TI</t>
  </si>
  <si>
    <t>TD</t>
  </si>
  <si>
    <t>TR</t>
  </si>
  <si>
    <t>GRNT</t>
  </si>
  <si>
    <t>NTR</t>
  </si>
  <si>
    <t>DIS</t>
  </si>
  <si>
    <t>AMR</t>
  </si>
  <si>
    <t>NOB</t>
  </si>
  <si>
    <t>NLB</t>
  </si>
  <si>
    <t>INPGP</t>
  </si>
  <si>
    <t>INPGE</t>
  </si>
  <si>
    <t>INVG</t>
  </si>
  <si>
    <t>CR</t>
  </si>
  <si>
    <t>CNG</t>
  </si>
  <si>
    <t>CNP</t>
  </si>
  <si>
    <t>INVP</t>
  </si>
  <si>
    <t>X</t>
  </si>
  <si>
    <t>IM</t>
  </si>
  <si>
    <t>Y</t>
  </si>
  <si>
    <t>CNP_R</t>
  </si>
  <si>
    <t>INV_P</t>
  </si>
  <si>
    <t>X_R</t>
  </si>
  <si>
    <t>IM_R</t>
  </si>
  <si>
    <t>Y_R</t>
  </si>
  <si>
    <t>BR</t>
  </si>
  <si>
    <t>EWG</t>
  </si>
  <si>
    <t>EGS</t>
  </si>
  <si>
    <t>EGRNT</t>
  </si>
  <si>
    <t>ESTF</t>
  </si>
  <si>
    <t>EOTF</t>
  </si>
  <si>
    <t>FADA</t>
  </si>
  <si>
    <t>FADD</t>
  </si>
  <si>
    <t>FAFA</t>
  </si>
  <si>
    <t>FAFD</t>
  </si>
  <si>
    <t>DFA</t>
  </si>
  <si>
    <t>BDM</t>
  </si>
  <si>
    <t>BDS</t>
  </si>
  <si>
    <t>GDCHNB</t>
  </si>
  <si>
    <t>DEA</t>
  </si>
  <si>
    <t>DEAFI</t>
  </si>
  <si>
    <t>DEAD</t>
  </si>
  <si>
    <t>BPDM</t>
  </si>
  <si>
    <t>BPDS</t>
  </si>
  <si>
    <t>CAC</t>
  </si>
  <si>
    <t>CC</t>
  </si>
  <si>
    <t>COB</t>
  </si>
  <si>
    <t>CPI</t>
  </si>
  <si>
    <t>CPIE</t>
  </si>
  <si>
    <t>DCD</t>
  </si>
  <si>
    <t>DCG</t>
  </si>
  <si>
    <t>DCGNB</t>
  </si>
  <si>
    <t>DCP</t>
  </si>
  <si>
    <t>DCPI</t>
  </si>
  <si>
    <t>DCPNB</t>
  </si>
  <si>
    <t>DPPI</t>
  </si>
  <si>
    <t>EMC</t>
  </si>
  <si>
    <t>ER</t>
  </si>
  <si>
    <t>ERE</t>
  </si>
  <si>
    <t>FCD</t>
  </si>
  <si>
    <t>FLNB</t>
  </si>
  <si>
    <t>GDNB</t>
  </si>
  <si>
    <t>GR</t>
  </si>
  <si>
    <t>INFF</t>
  </si>
  <si>
    <t>INPGE$</t>
  </si>
  <si>
    <t>INPPE</t>
  </si>
  <si>
    <t>INS</t>
  </si>
  <si>
    <t>INTD</t>
  </si>
  <si>
    <t>INTFL</t>
  </si>
  <si>
    <t>INTGE</t>
  </si>
  <si>
    <t>INTGP</t>
  </si>
  <si>
    <t>INTL</t>
  </si>
  <si>
    <t>INTPE</t>
  </si>
  <si>
    <t>M2</t>
  </si>
  <si>
    <t>M3</t>
  </si>
  <si>
    <t>MH</t>
  </si>
  <si>
    <t>NDCGNB</t>
  </si>
  <si>
    <t>OIN</t>
  </si>
  <si>
    <t>OINNB</t>
  </si>
  <si>
    <t>PF</t>
  </si>
  <si>
    <t>PIM</t>
  </si>
  <si>
    <t>PPI</t>
  </si>
  <si>
    <t>RR</t>
  </si>
  <si>
    <t>SB</t>
  </si>
  <si>
    <t>TRFEP</t>
  </si>
  <si>
    <t>TW</t>
  </si>
  <si>
    <t>AMRC</t>
  </si>
  <si>
    <t>AMRC_RT</t>
  </si>
  <si>
    <t>BEXP</t>
  </si>
  <si>
    <t>AMRC_0</t>
  </si>
  <si>
    <t>BEXP_0</t>
  </si>
  <si>
    <t>DEAD_0</t>
  </si>
  <si>
    <t>DEAFI_0</t>
  </si>
  <si>
    <t>EGRNT_0</t>
  </si>
  <si>
    <t>EGS_0</t>
  </si>
  <si>
    <t>EOTF_0</t>
  </si>
  <si>
    <t>ESTF_0</t>
  </si>
  <si>
    <t>EWG_0</t>
  </si>
  <si>
    <t>FADA_0</t>
  </si>
  <si>
    <t>FADD_0</t>
  </si>
  <si>
    <t>NLB_0</t>
  </si>
  <si>
    <t>NOB_0</t>
  </si>
  <si>
    <t>IMG</t>
  </si>
  <si>
    <t>IMS</t>
  </si>
  <si>
    <t>XG</t>
  </si>
  <si>
    <t>XS</t>
  </si>
  <si>
    <t>IMG_0</t>
  </si>
  <si>
    <t>IMS_0</t>
  </si>
  <si>
    <t>XG_0</t>
  </si>
  <si>
    <t>XS_0</t>
  </si>
  <si>
    <t>PIMW</t>
  </si>
  <si>
    <t>DPIMW</t>
  </si>
  <si>
    <t>ETCH</t>
  </si>
  <si>
    <t>CPIW</t>
  </si>
  <si>
    <t>DCPIW</t>
  </si>
  <si>
    <t>GRW</t>
  </si>
  <si>
    <t>YIW</t>
  </si>
  <si>
    <t>GIR</t>
  </si>
  <si>
    <t>OFA</t>
  </si>
  <si>
    <t>FABS</t>
  </si>
  <si>
    <t>FLBS</t>
  </si>
  <si>
    <t>FANB</t>
  </si>
  <si>
    <t>FDG$</t>
  </si>
  <si>
    <t>DDG</t>
  </si>
  <si>
    <t>NFDP$</t>
  </si>
  <si>
    <t>DGIR</t>
  </si>
  <si>
    <t>NFBG</t>
  </si>
  <si>
    <t>NDBGNB</t>
  </si>
  <si>
    <t>NDBGP</t>
  </si>
  <si>
    <t>NFANB</t>
  </si>
  <si>
    <t>CPIW_0</t>
  </si>
  <si>
    <t>DDG_0</t>
  </si>
  <si>
    <t>DGIR_0</t>
  </si>
  <si>
    <t>ETCH_0</t>
  </si>
  <si>
    <t>FABS_0</t>
  </si>
  <si>
    <t>FAFA_0</t>
  </si>
  <si>
    <t>FAFD_0</t>
  </si>
  <si>
    <t>FDG_0</t>
  </si>
  <si>
    <t>FLBS_0</t>
  </si>
  <si>
    <t>GIR_0</t>
  </si>
  <si>
    <t>IMGR_0</t>
  </si>
  <si>
    <t>IMSR_0</t>
  </si>
  <si>
    <t>NDBGNB_0</t>
  </si>
  <si>
    <t>NDBGP_0</t>
  </si>
  <si>
    <t>NFABS_0</t>
  </si>
  <si>
    <t>NFANB_0</t>
  </si>
  <si>
    <t>NFBB_0</t>
  </si>
  <si>
    <t>NFBG_0</t>
  </si>
  <si>
    <t>NFBP_0</t>
  </si>
  <si>
    <t>NFDP_0</t>
  </si>
  <si>
    <t>OFA_0</t>
  </si>
  <si>
    <t>OSBS_0</t>
  </si>
  <si>
    <t>OSCB_0</t>
  </si>
  <si>
    <t>OSNB_0</t>
  </si>
  <si>
    <t>PIMW_0</t>
  </si>
  <si>
    <t>RNFABS_0</t>
  </si>
  <si>
    <t>RNFANB_0</t>
  </si>
  <si>
    <t>XGR_0</t>
  </si>
  <si>
    <t>XSR_0</t>
  </si>
  <si>
    <t>YIW_0</t>
  </si>
  <si>
    <t>YR_0</t>
  </si>
  <si>
    <t>CR_RT</t>
  </si>
  <si>
    <t>DCPIE</t>
  </si>
  <si>
    <t>DEAD_RT</t>
  </si>
  <si>
    <t>DEAFI_RT</t>
  </si>
  <si>
    <t>DIS_RT</t>
  </si>
  <si>
    <t>EGRNT_RT</t>
  </si>
  <si>
    <t>EMC_RT</t>
  </si>
  <si>
    <t>EOTF_RT</t>
  </si>
  <si>
    <t>ESTF_RT</t>
  </si>
  <si>
    <t>EWG_RT</t>
  </si>
  <si>
    <t>FADA_RT</t>
  </si>
  <si>
    <t>FADD_RT</t>
  </si>
  <si>
    <t>FAFA_RT</t>
  </si>
  <si>
    <t>FAFD_RT</t>
  </si>
  <si>
    <t>FLNB_PC</t>
  </si>
  <si>
    <t>GDCHNB_RT</t>
  </si>
  <si>
    <t>GDDNC</t>
  </si>
  <si>
    <t>GFDNC</t>
  </si>
  <si>
    <t>GRNT_RT</t>
  </si>
  <si>
    <t>INVG_RT</t>
  </si>
  <si>
    <t>NDBGNB_RT</t>
  </si>
  <si>
    <t>NDBGP_RT</t>
  </si>
  <si>
    <t>NTR_RT</t>
  </si>
  <si>
    <t>OFA_RT</t>
  </si>
  <si>
    <t>OSCB_RT</t>
  </si>
  <si>
    <t>OSNB_RT</t>
  </si>
  <si>
    <t>RR_RT</t>
  </si>
  <si>
    <t>SB_RT</t>
  </si>
  <si>
    <t>TD_RT</t>
  </si>
  <si>
    <t>TI_RT</t>
  </si>
  <si>
    <t>TRFEP_RT</t>
  </si>
  <si>
    <t>TW_RT</t>
  </si>
  <si>
    <t>CAC_A</t>
  </si>
  <si>
    <t>FLBS_A</t>
  </si>
  <si>
    <t>IMGR_A</t>
  </si>
  <si>
    <t>IMSR_A</t>
  </si>
  <si>
    <t>M2_A</t>
  </si>
  <si>
    <t>XGR_A</t>
  </si>
  <si>
    <t>XSR_A</t>
  </si>
  <si>
    <t>FACB_0</t>
  </si>
  <si>
    <t>GIR_PC</t>
  </si>
  <si>
    <t>INVPR_0</t>
  </si>
  <si>
    <t>COB_A</t>
  </si>
  <si>
    <t>M3_A</t>
  </si>
  <si>
    <t>GDCHCB_0</t>
  </si>
  <si>
    <t>GDCHCB_RT</t>
  </si>
  <si>
    <t>INVPR_A</t>
  </si>
  <si>
    <t>GDCH</t>
  </si>
  <si>
    <t>GDCHCB</t>
  </si>
  <si>
    <t>NFBP</t>
  </si>
  <si>
    <t>მლნ ლარი</t>
  </si>
  <si>
    <t>მლნ აშშ დოლარი</t>
  </si>
  <si>
    <t>მშპ ერთ სულ მოსახლეზე</t>
  </si>
  <si>
    <t>ლარი</t>
  </si>
  <si>
    <t>აშშ დოლარი</t>
  </si>
  <si>
    <t>გადასახადები</t>
  </si>
  <si>
    <t>ხარჯები</t>
  </si>
  <si>
    <t>ექსპორტი</t>
  </si>
  <si>
    <t>საქონელი</t>
  </si>
  <si>
    <t>მომსახურება</t>
  </si>
  <si>
    <t>იმპორტი</t>
  </si>
  <si>
    <t>სარეზერვო ფული</t>
  </si>
  <si>
    <t>ინვესტიციები</t>
  </si>
  <si>
    <t>შემოსავლები</t>
  </si>
  <si>
    <t>საოპერაციო სალდო</t>
  </si>
  <si>
    <t>მთლიანი სალდო</t>
  </si>
  <si>
    <t>სამომხმარებლო ხარჯები</t>
  </si>
  <si>
    <t>მთავრობა</t>
  </si>
  <si>
    <t>კერძო</t>
  </si>
  <si>
    <t>მთლიანი შიდა პროდუქტი</t>
  </si>
  <si>
    <t>მემორანდუმის მუხლები</t>
  </si>
  <si>
    <t>მშპ-ს ზრდა, %</t>
  </si>
  <si>
    <t>პროცენტული ცვლილება, %</t>
  </si>
  <si>
    <t>არაპირდაპირი გადასახადები</t>
  </si>
  <si>
    <t>პირდაპირი გადასახადები</t>
  </si>
  <si>
    <t>სოციალური შენატანები</t>
  </si>
  <si>
    <t>გრანტები</t>
  </si>
  <si>
    <t>სხვა შემოსავლები</t>
  </si>
  <si>
    <t>შრომის ანაზღაურება</t>
  </si>
  <si>
    <t>საქონელი და მომსახურება</t>
  </si>
  <si>
    <t>პროცენტი</t>
  </si>
  <si>
    <t>საგარეო</t>
  </si>
  <si>
    <t>საშინაო</t>
  </si>
  <si>
    <t>სუბსიდიები</t>
  </si>
  <si>
    <t>სოციალური უზრუნველყოფა</t>
  </si>
  <si>
    <t>სხვა ხარჯები</t>
  </si>
  <si>
    <t>არაფინანსური აქტივების წმინდა ზრდა</t>
  </si>
  <si>
    <t>ზრდა</t>
  </si>
  <si>
    <t>შემცირება</t>
  </si>
  <si>
    <t>ფინანსური აქტივების წმინდა ზრდა</t>
  </si>
  <si>
    <t>ვალდებულებების წმინდა ზრდა</t>
  </si>
  <si>
    <t>ფულად საკრედიტო ორგანოები</t>
  </si>
  <si>
    <t>სხვა ვალდებულებები</t>
  </si>
  <si>
    <t>სხვა კრედიტორული დავალიანება</t>
  </si>
  <si>
    <t>აღება</t>
  </si>
  <si>
    <t>დაფარვა</t>
  </si>
  <si>
    <t>ეროვნული ბანკი</t>
  </si>
  <si>
    <t>კომერციული ბანკები</t>
  </si>
  <si>
    <t>ბალანსი</t>
  </si>
  <si>
    <t>ტრადიციული დეფიციტი (ვალდებულებები)</t>
  </si>
  <si>
    <t>საგარეო ვალის პროცენტის მომსახურება</t>
  </si>
  <si>
    <t>საშინაო ხარჯები</t>
  </si>
  <si>
    <t>ტრადიციული დეფიციტი (საკასო)</t>
  </si>
  <si>
    <t>პირველადი დეფიციტი (ვალდებულებები)</t>
  </si>
  <si>
    <t>პირველადი დეფიციტი (საკასო)</t>
  </si>
  <si>
    <t>მთავრობის საგარეო ვალი, მლნ აშშ დოლარი</t>
  </si>
  <si>
    <t>მთავრობის საშინაო ვალი, მლნ ლარი</t>
  </si>
  <si>
    <t>მიმდინარე ანგარიში</t>
  </si>
  <si>
    <t>საქონლის ექსპორტი</t>
  </si>
  <si>
    <t>საქონლის იმპორტი</t>
  </si>
  <si>
    <t>მომსახურების ექსპორტი</t>
  </si>
  <si>
    <t>მომსახურების იმპორტი</t>
  </si>
  <si>
    <t>საბანკო სისტემა</t>
  </si>
  <si>
    <t>რეზერვების ცვლილება (- ზრდა)</t>
  </si>
  <si>
    <t>წმინდა უცხოური აქტივები</t>
  </si>
  <si>
    <t>უცხოური აქტივები</t>
  </si>
  <si>
    <t>უცხოური ვალდებულებები</t>
  </si>
  <si>
    <t>საშინაო აქტივები</t>
  </si>
  <si>
    <t>მთავრობის წმინდა დავალიანება</t>
  </si>
  <si>
    <t>ეკონომიკის დანარჩენი სექტორის დავალიანება</t>
  </si>
  <si>
    <t>სხვა მუხლები წმინდა</t>
  </si>
  <si>
    <t>ნაღდი ფული ბანკებს გარეთ</t>
  </si>
  <si>
    <t>დეპოზიტები ეროვნულ ვალუტაში</t>
  </si>
  <si>
    <t>დეპოზიტები უცხოურ ვალუტაში</t>
  </si>
  <si>
    <t>ეროვნული ბანკის ანგარიშები</t>
  </si>
  <si>
    <t>ოფიციალური საერთთაშორისო რეზერვი</t>
  </si>
  <si>
    <t>სხვა უცხოური აქტივები</t>
  </si>
  <si>
    <t>მთავრობის სასესხო დავალიანება</t>
  </si>
  <si>
    <t>მთავრობის დეპოზიტები</t>
  </si>
  <si>
    <t>ნაღდი ფული მიმოქცევაში</t>
  </si>
  <si>
    <t>სავალდებულო რეზერვი</t>
  </si>
  <si>
    <t>ნაშთი საკორესპონდენტო და სხვა ანგარიშებზე</t>
  </si>
  <si>
    <t>მონაცემები</t>
  </si>
  <si>
    <t>ეროვნული ანგარიშები მლნ. ლარი</t>
  </si>
  <si>
    <t>ნომინალური</t>
  </si>
  <si>
    <t>რეალური</t>
  </si>
  <si>
    <t>სახელმწიფო ფინანსები, მლნ. ლარი</t>
  </si>
  <si>
    <t>საშემოსავლო გადასახადი</t>
  </si>
  <si>
    <t>მოგების გადასახადი</t>
  </si>
  <si>
    <t>დღგ</t>
  </si>
  <si>
    <t>ტერიტორიაზე</t>
  </si>
  <si>
    <t>იმპორტზე</t>
  </si>
  <si>
    <t>აქციზი</t>
  </si>
  <si>
    <t>საბაჟო</t>
  </si>
  <si>
    <t>ქონების გადასახდი</t>
  </si>
  <si>
    <t>მიწა</t>
  </si>
  <si>
    <t xml:space="preserve">სხვა </t>
  </si>
  <si>
    <t>სხვა გადასახადები</t>
  </si>
  <si>
    <t>სახელმწიფო ბიუჯეტი</t>
  </si>
  <si>
    <t>ადგილობრივი ბიუჯეტები</t>
  </si>
  <si>
    <t>არასაბიუჯეტო სექტორი</t>
  </si>
  <si>
    <t>ხელფასი</t>
  </si>
  <si>
    <t>ძირითადი თანხა</t>
  </si>
  <si>
    <t>პროცენტის დავალიანება</t>
  </si>
  <si>
    <t>დეპოზიტებზე არსებული ნაშთის ცვლილება (+ ზრდა)</t>
  </si>
  <si>
    <t>ხარჯების მიხედვით დავალიანებების წმინდა ცვლილება _x000D_
(-შემცირება)</t>
  </si>
  <si>
    <t>მლნ ლარი,</t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</si>
  <si>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3</t>
    </r>
  </si>
  <si>
    <r>
      <t xml:space="preserve">ფართო ფული </t>
    </r>
    <r>
      <rPr>
        <sz val="10"/>
        <rFont val="Arial"/>
        <family val="2"/>
      </rPr>
      <t>M</t>
    </r>
    <r>
      <rPr>
        <sz val="10"/>
        <rFont val="LitNusx"/>
        <family val="2"/>
      </rPr>
      <t>2</t>
    </r>
  </si>
  <si>
    <t>ბანკების წმინდა დავალიანება</t>
  </si>
  <si>
    <t>წმინდა უცხოური აქტივები (მლნ აშშ დოლარი)</t>
  </si>
  <si>
    <t>მთავრობის წმინდა დავალიანება კომერციული ბანკებიდან</t>
  </si>
  <si>
    <t>ფასები სავალუტო კურსი, საპროცენტო განაკვეთები</t>
  </si>
  <si>
    <t>ინფლაცია საშუალო პერიოდისთვის, %</t>
  </si>
  <si>
    <t>სამომხმარებლო ფასების ინდექსი პერიოდის ბოლოს</t>
  </si>
  <si>
    <t>ინფლაცია პერიოდის ბოლოს, %</t>
  </si>
  <si>
    <t>მშპ-ს დეფლატორის პროცენტული ცვლილება</t>
  </si>
  <si>
    <t>ეფექტური საბაჟო ტარიფის ცვლილება, %</t>
  </si>
  <si>
    <t>ფასების ინდექსი აშშ-ში (1982-84=100)</t>
  </si>
  <si>
    <t>ინფლაცია აშშ-ში,</t>
  </si>
  <si>
    <t>იმპორტის მსოფლიო ფასების ინდექსი (2001 =100)</t>
  </si>
  <si>
    <t xml:space="preserve">პროცენტული ცვლილება </t>
  </si>
  <si>
    <t>მსოფლიო ინფლაცია, %</t>
  </si>
  <si>
    <t>მსოფლიო მშპ-ს ზრდა, %</t>
  </si>
  <si>
    <t>პროცენტული ცვლილება</t>
  </si>
  <si>
    <t>სავალუტო კურსი საშუალო პერიოდისთვის</t>
  </si>
  <si>
    <t>სავალუტო კურსი პერიოდის ბოლოს</t>
  </si>
  <si>
    <t>საშუალო წლიური საპროცენტო განაკვეთი დეპოზიტებზე, ლარში.</t>
  </si>
  <si>
    <t>საშუალო წლიური საპროცენტო განაკვეთი სესხებზე, ლარში</t>
  </si>
  <si>
    <t>საპროცენტო განაკვეთების განფენა, ეროვნ. ვალუტაში %</t>
  </si>
  <si>
    <t>აშშ-ს საპროცენტო განაკვეთი სესხებზე</t>
  </si>
  <si>
    <t>მთავრობის და ერ. ბანკის საგარეო ვალი, მლნ აშშ დოლარი</t>
  </si>
  <si>
    <t>საპროცენტო განაკვეთი მთავრობის საგარეო ვალზე</t>
  </si>
  <si>
    <t>ამორტიზაცია პროცენტულად ვალთან</t>
  </si>
  <si>
    <t>საპროცენტო განაკვეთი მთავრობის საშინაო ვალზე</t>
  </si>
  <si>
    <t>მოსახლეობა, ათ კაცი</t>
  </si>
  <si>
    <t>დასაქმებულთა რაოდენობა, ათ კაცი</t>
  </si>
  <si>
    <t>შედეგები</t>
  </si>
  <si>
    <t>მთავრობის საგარეო ვალის ამორტიზაცია და პროცენტის დავალიანების დაფარვა მლნ ლარი.</t>
  </si>
  <si>
    <t>მთავრობის საგარეო ვალის ამორტიზაცია, დარიცხვა, მლნ ლარი.</t>
  </si>
  <si>
    <t>ნაერთი ბიუჯეტის ხარჯები (ვალდებულებები), მლნ ლარი.</t>
  </si>
  <si>
    <t>ნაერთი ბიუჯეტის შემოსავლები, მლნ ლარი.</t>
  </si>
  <si>
    <t xml:space="preserve">ნაშთები კომერციული ბანკების საკორესპონდენტო ანგარიშებზე, მლნ ლარი. </t>
  </si>
  <si>
    <t>ნაღდი ფული მიმოქცევაში, მლნ ლარი.</t>
  </si>
  <si>
    <t>მთავრობის სამომხმარებლო ხარჯები, მლნ ლარი.</t>
  </si>
  <si>
    <t>კერძო სამომხმარებლო ხარჯები, მლნ ლარი.</t>
  </si>
  <si>
    <t>ბანკებს გარეთ არსებული ნაღდი ფული, მლნ ლარი.</t>
  </si>
  <si>
    <t>სამომხმარებლო ფასების ინდექსი, (2001 = 100)</t>
  </si>
  <si>
    <t>სამომხმარებლო ფასების ინდექსი პერიოდის ბოლოს (2001 = 100)</t>
  </si>
  <si>
    <t>მსოფლიო სამომხმარებლო ფასების ინდექსი (2001 =100)</t>
  </si>
  <si>
    <t>მთავრობის კაპიტალური შემოსავლები, მლნ ლარი.</t>
  </si>
  <si>
    <t>დეპოზიტები ეროვნულ ვალუტაში, მლნ ლარი.</t>
  </si>
  <si>
    <t>მთავრობის წმინდა დავალიანება საბანკო სისტემის მიმართ, მლნ ლარი.</t>
  </si>
  <si>
    <t>მთავრობის ვალი ეროვნული ბანკის მიმართ, მლნ ლარი.</t>
  </si>
  <si>
    <t>ეკონომიკის დანარჩენი სექტორის დავალიანება, მლნ ლარი.</t>
  </si>
  <si>
    <t>კომერციული ბანკების წმინდა დავალიანება ეროვნული ბანკის მიმართ, მლნ ლარი.</t>
  </si>
  <si>
    <t>მთავრობის საშინაო ვალი, მლნ ლარი.</t>
  </si>
  <si>
    <t>ხარჯების დავალიანების ცვლილება რეზიდენტების მიმართ, მლნ ლარი (- შემცირება)</t>
  </si>
  <si>
    <t>საგარეო ვალის პროცენტის დავალიანების ცვლილება, მლნ ლარი (- შემცირება)</t>
  </si>
  <si>
    <t>მთლიანი საერთაშორისო რეზერვების ცვლილება, მლნ ლარი</t>
  </si>
  <si>
    <t>საგარეო ვალების ჩამორიცხვა, მლნ ლარი.</t>
  </si>
  <si>
    <t>ბიუჯეტისდან გაცემული გრანტები, მლნ ლარი.</t>
  </si>
  <si>
    <t>ბიუჯეტის ხარჯები საქონეზე და მომსახურებაზე, მლნ ლარი</t>
  </si>
  <si>
    <t>მომსახურეთა ხელფასი, მლნ ლარი.</t>
  </si>
  <si>
    <t>ნაერთი ბიუჯეტის სხვა ხარჯები, მლნ ლარი</t>
  </si>
  <si>
    <t>სოციალური უზრუნველყოფის ხარჯები ნაერთი ბიუჯეტიდან, მლნ ლარი</t>
  </si>
  <si>
    <t>ნაერთი ბიუჯეტის ხარჯები ხელფასზე, მლნ ლარი</t>
  </si>
  <si>
    <t>საბანკო სისტემის უცხოური აქტივები, მლნ ლარი</t>
  </si>
  <si>
    <t>ცომერციული ბანკების უცხოური აქტივები, მლნ ლარი</t>
  </si>
  <si>
    <t>მთავრობის საშინაო ფინანსური აქტივების ზრდა, მლნ ლარი</t>
  </si>
  <si>
    <t>მთავრობის საშინაო ფინანსური აქტივების შემცირება, მლნ ლარი</t>
  </si>
  <si>
    <t>მთავრობის საგარეო ფინანსური აქტივების ზრდა, მლნ ლარი</t>
  </si>
  <si>
    <t>მთავრობის საგარეო ფინანსური აქტივების შემცირება, მლნ ლარი</t>
  </si>
  <si>
    <t>დეპოზიტები უცხოურ ვალუტაში, მლნ ლარი.</t>
  </si>
  <si>
    <t>მთავრობის საგარეო ვალი, მლნ აშშ დოლარი.</t>
  </si>
  <si>
    <t>საბანკო სისტემის საგარეო ვალდებულებები, მლნ ლარი.</t>
  </si>
  <si>
    <t>ეროვნული ბანკის საგარეო ვალდებულებები, მლნ ლარი.</t>
  </si>
  <si>
    <t>მთავრიბის დეპოზიტების ცვლილება კომერციულ ბანკებში, მლნ ლარი</t>
  </si>
  <si>
    <t>მთავრიბის დეპოზიტების ცვლილება ეროვნულ ბანკში, მლნ ლარი</t>
  </si>
  <si>
    <t>მთავრობის დეპოზიტები ეროვნულ ბანკში, მლნ ლარი</t>
  </si>
  <si>
    <t>მთლიანი საერთაშორისო რეზერვები, მლნ ლარი</t>
  </si>
  <si>
    <t>ნაერთი ბიუჯეტის შემოსავლები გრანტებიდან, მლნ ლარი.</t>
  </si>
  <si>
    <t>საქონლის იმპორტი, მლნ ლარი.</t>
  </si>
  <si>
    <t>საქონლის რეალური იმპორტი, მლნ ლარი.</t>
  </si>
  <si>
    <t>მომსახურების იმპორტი, მლნ ლარი.</t>
  </si>
  <si>
    <t>მომსახურების რეალური იმპორტი, მლნ ლარი.</t>
  </si>
  <si>
    <t>მთავრობის საგარეო ვალის პროცენტის მომსახურების ხარჯები, მლნ აშშ დოლარი</t>
  </si>
  <si>
    <t>მთავრობის საშინაო ვალის პროცენტის მომსახურების ხარჯები, მლნ ლარი.</t>
  </si>
  <si>
    <t>კერძო სექტორის საგარეო ვალის პროცენტის მომსახურების ხარჯები, მლნ ლარი.</t>
  </si>
  <si>
    <t>მთავრობის კაპიტალური ხარჯები, არა ფინანსური აქტივების შეძენა, მლნ ლარი.</t>
  </si>
  <si>
    <t>კერძო სექტორის საინვესტიციო ხარჯები, მლნ ლარი.</t>
  </si>
  <si>
    <t>რელური კერძო ინვესტიციები, მლნ ლარი.</t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</si>
  <si>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2,მლნ ლარი.</t>
    </r>
  </si>
  <si>
    <r>
      <t xml:space="preserve">ფართო ფული </t>
    </r>
    <r>
      <rPr>
        <sz val="10"/>
        <rFont val="Cambria"/>
        <family val="1"/>
      </rPr>
      <t>M</t>
    </r>
    <r>
      <rPr>
        <sz val="10"/>
        <rFont val="LitNusx"/>
        <family val="2"/>
      </rPr>
      <t>3, მლნ ლარი.</t>
    </r>
  </si>
  <si>
    <t>სარეზერვო ფული, მლნ ლარი.</t>
  </si>
  <si>
    <t>მთავრობის ეროვნული ბანკის კრედიტის ცვლილება, მლნ ლარი.</t>
  </si>
  <si>
    <t>მთავრობის კერძო სექტორის კრედიტის ცვლილება, მლნ ლარი.</t>
  </si>
  <si>
    <t>საბანკო სექტორის წნინდა უცხოური აქტივები, მლნ ლარი.</t>
  </si>
  <si>
    <t>ეროვნული ბანკის წნინდა უცხოური აქტივები, მლნ ლარი.</t>
  </si>
  <si>
    <t>საბანკო სისტემის საგარეო ვალის ცვლილება მლნ ლარი.</t>
  </si>
  <si>
    <t>მთავრობის საგარეო ვალის ცვლილება, მლნ ლარი.</t>
  </si>
  <si>
    <t>კერძო სექტორის საგარეო ვალის ცვლილება, მლნ ლარი.</t>
  </si>
  <si>
    <t>კერძო სექტორის საგარეო ვალი, მლნ აშშ დოლარი</t>
  </si>
  <si>
    <t>ნაერთი ბიუჯეტის წმინდა სესხები/ვალები, მლნ ლარი.</t>
  </si>
  <si>
    <t>ნაერთი ბიუჯეტის საოპერაციო სალდო, მლნ ლარი.</t>
  </si>
  <si>
    <t>ნაერთი ბიუჯეტის სხვა შემოსავლები, მლნ ლარი.</t>
  </si>
  <si>
    <t>ეროვნული ბანკის სხვა საგარეო აქტივები, მლნ ლარი.</t>
  </si>
  <si>
    <t>საბანკო სისტემის სხვა წმინდა მუხლები, მლნ ლარი.</t>
  </si>
  <si>
    <t>ეროვნული ბანკის სხვა წმინდა მუხლები, მლნ ლარი.</t>
  </si>
  <si>
    <t>საბანკო სისტემის საოპერაციო ბალანსი, მლნ ლარი.</t>
  </si>
  <si>
    <t>კომერციული ბანკების საოპერაციო ბალანსი, მლნ ლარი.</t>
  </si>
  <si>
    <t>ეროვნული ბანკის საოპერაციო ბალანსი, მლნ ლარი.</t>
  </si>
  <si>
    <t>იმპორტის ფასების ინდექსი, (2001 = 100)</t>
  </si>
  <si>
    <t>მშპ-ს დეფლატორი, 2001 = 1.</t>
  </si>
  <si>
    <t>საბანკო სისტემის წნინდა უცხოური აქტივების გადაფასება, მლნ ლარი.</t>
  </si>
  <si>
    <t>ეროვნული ბანკის წნინდა უცხოური აქტივების გადაფასება, მლნ ლარი.</t>
  </si>
  <si>
    <t>სავალდებულო რეზერვები, მლნ ლარი.</t>
  </si>
  <si>
    <t>ნაერთი ბიუჯეტის ხარჯები სუბსიდიებზე, მლნ ლარი.</t>
  </si>
  <si>
    <t>პირდაპირი გადასახადები, მლნ ლარი.</t>
  </si>
  <si>
    <t>არაპირდაპირი გადასახადები, მლნ ლარი.</t>
  </si>
  <si>
    <t>ტრანსფერტები უცხოეთიდან კერძო სექტორზე, მლნ ლარი.</t>
  </si>
  <si>
    <t>გადასახადები ხელფასზე, მლნ ლარი.</t>
  </si>
  <si>
    <t>საქონლის ექსპორტი, მლნ ლარი.</t>
  </si>
  <si>
    <t>საქონლის რეალური ექსპორტი, მლნ ლარი.</t>
  </si>
  <si>
    <t>მომსახურების ექსპორტი, მლნ ლარი.</t>
  </si>
  <si>
    <t>მომსახურების რეალური ექსპორტი, მლნ ლარი.</t>
  </si>
  <si>
    <t>ნომინალური მშპ, მლნ ლარი.</t>
  </si>
  <si>
    <t>მსოფლიო მშპ-ს ინდექსი (2001 = 100)</t>
  </si>
  <si>
    <t>რელური მშპ, მლნ ლარი.</t>
  </si>
  <si>
    <t>მთავრობის საგარეო ვალის ამორტიზაცია, პროცენტულად მშპ-სთან</t>
  </si>
  <si>
    <t>მთავრობის კაპიტალური შემოსავლები, პროცენტულად მშპ-სთან</t>
  </si>
  <si>
    <t>ინფლაცია საშუალო პერიოდზე</t>
  </si>
  <si>
    <t>ინფლაცია პერიოდის ბოლოს</t>
  </si>
  <si>
    <t>მსოფლიო ინფლაცია</t>
  </si>
  <si>
    <t>საშინაო ხარჯების დავალიანების ცვლილება რეზიდენტებზე, პროცენტულად მშპ-სთან</t>
  </si>
  <si>
    <t>საგარეო ვალის პროცენტის დავალიანების ცვლილება, პროცენტულად მშპ-სთან</t>
  </si>
  <si>
    <t>საგარეო ვალების ჩამორიცხვა, პროცენტულად მშპ-სთან</t>
  </si>
  <si>
    <t>ბიუჯეტისდან გაცემული გრანტები, პროცენტულად მშპ-სთან</t>
  </si>
  <si>
    <t>მომსახურეთა ხელფასი, პროცენტულად მშპ-სთან</t>
  </si>
  <si>
    <t>ბიუჯეტის სხვა ხარჯები, პროცენტულად მშპ-სთან</t>
  </si>
  <si>
    <t>სავალუტო კურსი საშუალო პერიდისთვის, ლარი/აშშ დოლარი</t>
  </si>
  <si>
    <t>სავალუტო კურსი პერიდის ბოლოს, ლარი/აშშ დოლარი</t>
  </si>
  <si>
    <t>სოციალური უზრუნველყოფის ხარჯები ბიუჯეტიდან, პროცენტულად მშპ-სთან</t>
  </si>
  <si>
    <t>ბიუჯეტის ხარჯები ხელფასზე, პროცენტულად მშპ-სთან</t>
  </si>
  <si>
    <t>მთავრობის საშინაო ფინანსური აქტივების ზრდა, პროცენტულად მშპ-სთან</t>
  </si>
  <si>
    <t>მთავრობის საშინაო ფინანსური აქტივების შემცირება, პროცენტულად მშპ-სთან</t>
  </si>
  <si>
    <t>მთავრობის საგარეო ფინანსური აქტივების ზრდა, პროცენტულად მშპ-სთან</t>
  </si>
  <si>
    <t>მთავრობის საგარეო ფინანსური აქტივების შემცირება, პროცენტულად მშპ-სთან</t>
  </si>
  <si>
    <t>ეროვნული ბანკის საგარეო ვალდებულებები, პროცენტული ცვლილება</t>
  </si>
  <si>
    <t>მთავრობის დეპოზიტების ცვლილება კომერციულ ბანკებში, პროცენტულად მშპ-სთან</t>
  </si>
  <si>
    <t>მთავრობის დეპოზიტების ცვლილება ეროვნულ ბანკში, პროცენტულად მშპ-სთან</t>
  </si>
  <si>
    <t>მთავრობის არასაკასო ოპერაციები საშინაო ვალზე, მლნ ლარი</t>
  </si>
  <si>
    <t>მთავრობის არასაკასო ოპერაციები საგარეო ვალზე, მლნ ლარი</t>
  </si>
  <si>
    <t>მთლიანი საერთაშორისო რეზერვების პროცენტული ცვლილება</t>
  </si>
  <si>
    <t>ეკონომიკური ზრდა, %</t>
  </si>
  <si>
    <t>ბიუჯეტის შემოსავლები გრანტებიდან, პროცენტულად მშპ-სთან</t>
  </si>
  <si>
    <t>მსოფლიო ეკონომიკის ზრდა, %</t>
  </si>
  <si>
    <t>საპროცენტო განაკვეთები დეპოზიტებზე, %</t>
  </si>
  <si>
    <t>ეფექტური საპროცენტო განაკვეთი მთავრობის საგარეო ვალზე %</t>
  </si>
  <si>
    <t>ეფექტური საპროცენტო განაკვეთი მთავრობის საშინაო ვალზე %</t>
  </si>
  <si>
    <t>საპროცენტო განაკვეთები სესხებზე, %</t>
  </si>
  <si>
    <t>ეფექტური საპროცენტო განაკვეთი კერძო საგარეო ვალზე %</t>
  </si>
  <si>
    <t>მთავრობის კაპიტალური ხარჯები, არა ფინანსური აქტივების შეძენა, პროცენტულად მშპ-სთან</t>
  </si>
  <si>
    <t>მთავრობის ეროვნული ბანკის კრედიტის ცვლილება, პროცენტულად მშპ-სთან</t>
  </si>
  <si>
    <t>მთავრობის კერძო სექტორის კრედიტის ცვლილება, პროცენტულად მშპ-სთან</t>
  </si>
  <si>
    <t>მთავრობის არასაგადასახადო შემოსავლები, პროცენტულად მშპ-სთან</t>
  </si>
  <si>
    <t>ეროვნული ბანკის სხვა ფინანსური აქტივები, პროცენტულად მშპ-სთან</t>
  </si>
  <si>
    <t>კომერციული ბანკების საოპერაციო ბალანსი, პროცენტულად მშპ-სთან</t>
  </si>
  <si>
    <t>ეროვნული ბანკის საოპერაციო ბალანსი, პროცენტულად მშპ-სთან</t>
  </si>
  <si>
    <t>სავალდებულო რეზერვები, პროცენტულად მშპ-სთან</t>
  </si>
  <si>
    <t>სუბსიდიები, პროცენტულად მშპ-სთან</t>
  </si>
  <si>
    <t>პირდაპირი გადასახადები, პროცენტულად მშპ-სთან</t>
  </si>
  <si>
    <t>არაპირდაპირი გადასახადები, პროცენტულად მშპ-სთან</t>
  </si>
  <si>
    <t>ტრანსფერტები უცხოეთიდან კერძო სექტორზე, პროცენტულად მშპ-სთან</t>
  </si>
  <si>
    <t>რეალური გადასახადები ხელფასზე, პროცენტულად მშპ-სთან</t>
  </si>
  <si>
    <t>ნაშთები კომერციული ბანკების საკორესპონდენტო ანგარიშებზე, დამატებითი ფაქტორი</t>
  </si>
  <si>
    <t>ბანკებს გარეთ არსებული ნაღდი ფული, დამატებითი ფაქტორი</t>
  </si>
  <si>
    <t>საბანკო სისტემის საგარეო ვალდებულებები, დამატებითი ფაქტორი</t>
  </si>
  <si>
    <t>საქონლის რეალური იმპორტი, დამატებითი ფაქტორი</t>
  </si>
  <si>
    <t>მომსახურების რეალური იმპორტი, დამატებითი ფაქტორი</t>
  </si>
  <si>
    <t>ფართო ფული M2, დამატებითი ფაქტორი</t>
  </si>
  <si>
    <t>ფართო ფული M3, დამატებითი ფაქტორი</t>
  </si>
  <si>
    <t>საქონლის რეალური ექსპორტი, დამატებითი ფაქტორი</t>
  </si>
  <si>
    <t>მომსახურების რეალური ექსპორტი, დამატებითი ფაქტორი</t>
  </si>
  <si>
    <t>საგადსახდელო ბალანსი</t>
  </si>
  <si>
    <t>დეპოზიტური კორპორაციების მიმოხილვა</t>
  </si>
  <si>
    <t>reluri kerZo investiciebi, damatebiTi faqtori</t>
  </si>
  <si>
    <t>naerTi ბიუჯეტი</t>
  </si>
  <si>
    <t>T</t>
  </si>
  <si>
    <t>wlebi</t>
  </si>
  <si>
    <t>ერ. ბანკის საგარეო ვალი,</t>
  </si>
  <si>
    <t>კერძო სექტორის წმინდა საგარეო valdebulebebi, მლნ აშშ დოლარი</t>
  </si>
  <si>
    <t>საპროცენტო განაკვეთი კერძო საგარეო valdebulebebze</t>
  </si>
  <si>
    <t>World</t>
  </si>
  <si>
    <t>Prices, Consumer Price Index, All items, Index</t>
  </si>
  <si>
    <t>IFS data</t>
  </si>
  <si>
    <t>National Accounts, Expenditure, Gross Domestic Product, Real, Percentage change, corresponding period previous year, Percent</t>
  </si>
  <si>
    <t>Advanced Economies</t>
  </si>
  <si>
    <t>External Trade, Goods, Deflator/Unit Value of Imports, Cost Insurance Freight (CIF), in US Dollars, Index</t>
  </si>
  <si>
    <t>აშშ-ს იმპორტის ფასების ინდექსის ცვლილება, %</t>
  </si>
  <si>
    <t>იმპორტის ფასების ინდექსი აშშ_ში, (2001 = 100)</t>
  </si>
  <si>
    <t>წინა წლების ვალდებულებები</t>
  </si>
  <si>
    <t>საანგარიშო პერიოდის ხარჯები</t>
  </si>
  <si>
    <t>EOTFC</t>
  </si>
  <si>
    <t>EOTFP</t>
  </si>
  <si>
    <t>EOTFP_RT</t>
  </si>
  <si>
    <t>EOTFC_0</t>
  </si>
  <si>
    <t>EOTFP_0</t>
  </si>
  <si>
    <t>ნაერთი ბიუჯეტის სხვა ხარჯები, საანგარიშო პერიოდის ხარჯები, მლნ ლარი</t>
  </si>
  <si>
    <t>ნაერთი ბიუჯეტის სხვა ხარჯები, წინა წლების ვალდებულებები, მლნ ლარი</t>
  </si>
  <si>
    <t>ბიუჯეტის სხვა ხარჯები, წინა წლების ვალდებულებები, პროცენტულად მშპ-სთან</t>
  </si>
  <si>
    <t>ფინანსური და კაპიტალის ანგარიში</t>
  </si>
  <si>
    <t>ისტორიული საშიანო ვალი, მლნ. ლარი</t>
  </si>
  <si>
    <t>მშპ-ს დეფლატორი 2015=100</t>
  </si>
  <si>
    <t>იმპორტის ფასების ინდექსი (2015=100)</t>
  </si>
  <si>
    <t>სამომხმარებლო ფასების ინდექსი საშუალო პერიოდისთვის (2015 = 100)</t>
  </si>
  <si>
    <t>ფასების ინდექსი აშშ-ში (2015=100)</t>
  </si>
  <si>
    <t>იმპორტის ფასების ინდექსი აშშ_ში (2015 =100)</t>
  </si>
  <si>
    <t>მსოფლიო სამომხმარებლო ფასების ინდექსი (2015 = 100)</t>
  </si>
  <si>
    <t>მსოფლოი მშპ-ს ინდეხსი (2015 = 100)</t>
  </si>
  <si>
    <t>საავალუტო კურსის ინდექსი (2015=100)</t>
  </si>
  <si>
    <t>saqoneli</t>
  </si>
  <si>
    <t>momsaxureba</t>
  </si>
  <si>
    <t>პირველადი შემოსავალი</t>
  </si>
  <si>
    <t>საინვესტიციო შემოსავალი</t>
  </si>
  <si>
    <t>მეორადი შემოსავალი (ტრანსფერები)</t>
  </si>
  <si>
    <t>კერძო (ara sabanko)</t>
  </si>
  <si>
    <t>კერძო (არა საბანკო)</t>
  </si>
  <si>
    <t>WEO</t>
  </si>
  <si>
    <t>Gross domestic product, constant prices</t>
  </si>
  <si>
    <t>Percent change</t>
  </si>
  <si>
    <t>Percent change (market exchange rates)</t>
  </si>
  <si>
    <t>Inflation, average consumer prices</t>
  </si>
  <si>
    <t>(Baseline Scenario)</t>
  </si>
  <si>
    <t>Actual</t>
  </si>
  <si>
    <t>Expected</t>
  </si>
  <si>
    <t>Forecast</t>
  </si>
  <si>
    <t>million USD</t>
  </si>
  <si>
    <t>Reserve money</t>
  </si>
  <si>
    <t>Broad money M3</t>
  </si>
  <si>
    <t>Broad money M2</t>
  </si>
  <si>
    <t>Memorandum items</t>
  </si>
  <si>
    <t>(Percent of GDP)</t>
  </si>
  <si>
    <t>Depository Corporations Survey</t>
  </si>
  <si>
    <t>(Million GEL)</t>
  </si>
  <si>
    <t>Net foreign assets</t>
  </si>
  <si>
    <t>Foreign assets</t>
  </si>
  <si>
    <t>Foreign liabilities</t>
  </si>
  <si>
    <t>Domestic assets</t>
  </si>
  <si>
    <t>Net claims on the general government</t>
  </si>
  <si>
    <t>Net claims on the rest of the economy</t>
  </si>
  <si>
    <t>Other items (net)</t>
  </si>
  <si>
    <t>Currency outside of banks</t>
  </si>
  <si>
    <t>Domestic currency deposits</t>
  </si>
  <si>
    <t>Foreign currency deposits</t>
  </si>
  <si>
    <t>Velocity of money M3</t>
  </si>
  <si>
    <t>Velocity of money M2</t>
  </si>
  <si>
    <t>Coefficient of dolarization</t>
  </si>
  <si>
    <t>Money multiplier M3</t>
  </si>
  <si>
    <t>Money multiplier M2</t>
  </si>
  <si>
    <t>Credit to the private sector as a percent of GDP</t>
  </si>
  <si>
    <t>(Percentage change relative to previous year)</t>
  </si>
  <si>
    <t xml:space="preserve">Central Bank Survey </t>
  </si>
  <si>
    <t>Gross International reserves</t>
  </si>
  <si>
    <t>Other Foreign Assets</t>
  </si>
  <si>
    <t>Claims on the general government</t>
  </si>
  <si>
    <t>Government deposits</t>
  </si>
  <si>
    <t>Net claims on commercial banks</t>
  </si>
  <si>
    <t>Other items net</t>
  </si>
  <si>
    <t>Currency in circulation</t>
  </si>
  <si>
    <t>Required reserves</t>
  </si>
  <si>
    <t>Balances on corresponding accounts</t>
  </si>
  <si>
    <t xml:space="preserve"> in months of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</si>
</sst>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00"/>
    <numFmt numFmtId="165" formatCode="0.0%"/>
    <numFmt numFmtId="166" formatCode="0.0"/>
    <numFmt numFmtId="167" formatCode="0.00000"/>
    <numFmt numFmtId="168" formatCode="#,##0.0"/>
    <numFmt numFmtId="169" formatCode="0.000%"/>
    <numFmt numFmtId="170" formatCode="0.000000"/>
    <numFmt numFmtId="171" formatCode="0.000000000000000000"/>
    <numFmt numFmtId="172" formatCode="#,##0.0000"/>
  </numFmts>
  <fonts count="37">
    <font>
      <sz val="10"/>
      <name val="Arial"/>
    </font>
    <font>
      <sz val="10"/>
      <name val="Arial"/>
      <family val="2"/>
      <charset val="204"/>
    </font>
    <font>
      <b/>
      <sz val="11"/>
      <name val="LitNusx"/>
      <family val="2"/>
    </font>
    <font>
      <sz val="10"/>
      <name val="LitNusx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LitNusx"/>
      <family val="2"/>
    </font>
    <font>
      <sz val="10"/>
      <name val="LitNusx"/>
      <family val="2"/>
    </font>
    <font>
      <b/>
      <sz val="10"/>
      <name val="LitNusx"/>
      <family val="2"/>
    </font>
    <font>
      <sz val="14"/>
      <name val="Arial"/>
      <family val="2"/>
    </font>
    <font>
      <sz val="10"/>
      <name val="Cambria"/>
      <family val="1"/>
    </font>
    <font>
      <sz val="10"/>
      <color indexed="10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sz val="12"/>
      <name val="Arial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Calibri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0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6" applyNumberFormat="0" applyAlignment="0" applyProtection="0"/>
    <xf numFmtId="0" fontId="20" fillId="21" borderId="7" applyNumberFormat="0" applyAlignment="0" applyProtection="0"/>
    <xf numFmtId="43" fontId="4" fillId="0" borderId="0" applyFont="0" applyFill="0" applyBorder="0" applyAlignment="0" applyProtection="0"/>
    <xf numFmtId="0" fontId="21" fillId="0" borderId="0" applyProtection="0"/>
    <xf numFmtId="0" fontId="22" fillId="0" borderId="0" applyNumberFormat="0" applyFill="0" applyBorder="0" applyAlignment="0" applyProtection="0"/>
    <xf numFmtId="2" fontId="21" fillId="0" borderId="0" applyProtection="0"/>
    <xf numFmtId="0" fontId="23" fillId="4" borderId="0" applyNumberFormat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Protection="0"/>
    <xf numFmtId="0" fontId="27" fillId="7" borderId="6" applyNumberFormat="0" applyAlignment="0" applyProtection="0"/>
    <xf numFmtId="0" fontId="28" fillId="0" borderId="11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23" borderId="12" applyNumberFormat="0" applyFont="0" applyAlignment="0" applyProtection="0"/>
    <xf numFmtId="0" fontId="30" fillId="20" borderId="13" applyNumberForma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21" fillId="0" borderId="14" applyProtection="0"/>
    <xf numFmtId="0" fontId="32" fillId="0" borderId="0" applyNumberFormat="0" applyFill="0" applyBorder="0" applyAlignment="0" applyProtection="0"/>
    <xf numFmtId="0" fontId="13" fillId="0" borderId="0"/>
    <xf numFmtId="0" fontId="1" fillId="0" borderId="0"/>
  </cellStyleXfs>
  <cellXfs count="98">
    <xf numFmtId="0" fontId="0" fillId="0" borderId="0" xfId="0"/>
    <xf numFmtId="0" fontId="2" fillId="0" borderId="0" xfId="0" applyFont="1"/>
    <xf numFmtId="2" fontId="0" fillId="0" borderId="0" xfId="0" applyNumberFormat="1"/>
    <xf numFmtId="166" fontId="0" fillId="0" borderId="0" xfId="0" applyNumberFormat="1"/>
    <xf numFmtId="0" fontId="0" fillId="0" borderId="0" xfId="0" applyNumberFormat="1"/>
    <xf numFmtId="165" fontId="5" fillId="0" borderId="0" xfId="2" applyNumberFormat="1" applyFont="1"/>
    <xf numFmtId="166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4" fillId="0" borderId="0" xfId="0" applyFont="1"/>
    <xf numFmtId="0" fontId="8" fillId="0" borderId="0" xfId="0" applyFont="1"/>
    <xf numFmtId="10" fontId="0" fillId="0" borderId="0" xfId="2" applyNumberFormat="1" applyFont="1"/>
    <xf numFmtId="166" fontId="5" fillId="0" borderId="0" xfId="0" applyNumberFormat="1" applyFont="1" applyBorder="1"/>
    <xf numFmtId="0" fontId="5" fillId="0" borderId="0" xfId="0" applyFont="1" applyBorder="1"/>
    <xf numFmtId="0" fontId="9" fillId="0" borderId="0" xfId="0" applyFont="1" applyAlignment="1">
      <alignment horizontal="centerContinuous"/>
    </xf>
    <xf numFmtId="166" fontId="5" fillId="0" borderId="2" xfId="0" applyNumberFormat="1" applyFont="1" applyBorder="1"/>
    <xf numFmtId="0" fontId="5" fillId="0" borderId="2" xfId="0" applyFont="1" applyBorder="1"/>
    <xf numFmtId="2" fontId="5" fillId="0" borderId="0" xfId="0" applyNumberFormat="1" applyFont="1" applyBorder="1"/>
    <xf numFmtId="165" fontId="5" fillId="0" borderId="2" xfId="2" applyNumberFormat="1" applyFont="1" applyBorder="1"/>
    <xf numFmtId="166" fontId="4" fillId="0" borderId="0" xfId="0" applyNumberFormat="1" applyFont="1"/>
    <xf numFmtId="165" fontId="5" fillId="0" borderId="0" xfId="2" applyNumberFormat="1" applyFont="1" applyBorder="1"/>
    <xf numFmtId="0" fontId="4" fillId="0" borderId="0" xfId="0" applyFont="1" applyBorder="1"/>
    <xf numFmtId="0" fontId="4" fillId="0" borderId="0" xfId="0" applyFont="1" applyAlignment="1">
      <alignment horizontal="centerContinuous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165" fontId="5" fillId="0" borderId="0" xfId="2" applyNumberFormat="1" applyFont="1" applyAlignment="1">
      <alignment horizontal="right"/>
    </xf>
    <xf numFmtId="167" fontId="0" fillId="0" borderId="0" xfId="0" applyNumberFormat="1"/>
    <xf numFmtId="165" fontId="5" fillId="0" borderId="0" xfId="2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2"/>
    </xf>
    <xf numFmtId="2" fontId="4" fillId="0" borderId="0" xfId="0" applyNumberFormat="1" applyFont="1"/>
    <xf numFmtId="0" fontId="3" fillId="0" borderId="0" xfId="0" applyFont="1" applyAlignment="1">
      <alignment horizontal="left" indent="3"/>
    </xf>
    <xf numFmtId="0" fontId="3" fillId="0" borderId="0" xfId="0" applyFont="1" applyAlignment="1">
      <alignment horizontal="left" indent="4"/>
    </xf>
    <xf numFmtId="0" fontId="2" fillId="0" borderId="0" xfId="0" applyFont="1" applyAlignment="1">
      <alignment horizontal="left"/>
    </xf>
    <xf numFmtId="168" fontId="0" fillId="0" borderId="0" xfId="2" applyNumberFormat="1" applyFont="1"/>
    <xf numFmtId="0" fontId="3" fillId="0" borderId="0" xfId="0" applyFont="1" applyBorder="1"/>
    <xf numFmtId="168" fontId="5" fillId="0" borderId="0" xfId="0" applyNumberFormat="1" applyFont="1" applyBorder="1"/>
    <xf numFmtId="0" fontId="7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1" xfId="0" applyFont="1" applyBorder="1"/>
    <xf numFmtId="2" fontId="11" fillId="0" borderId="0" xfId="0" applyNumberFormat="1" applyFont="1"/>
    <xf numFmtId="0" fontId="4" fillId="0" borderId="0" xfId="0" applyFont="1" applyAlignment="1">
      <alignment horizontal="left" indent="2"/>
    </xf>
    <xf numFmtId="168" fontId="5" fillId="0" borderId="4" xfId="0" applyNumberFormat="1" applyFont="1" applyBorder="1"/>
    <xf numFmtId="167" fontId="11" fillId="0" borderId="0" xfId="0" applyNumberFormat="1" applyFont="1"/>
    <xf numFmtId="0" fontId="4" fillId="0" borderId="0" xfId="0" applyFont="1" applyBorder="1" applyAlignment="1"/>
    <xf numFmtId="0" fontId="5" fillId="0" borderId="0" xfId="2" applyNumberFormat="1" applyFont="1"/>
    <xf numFmtId="164" fontId="0" fillId="0" borderId="0" xfId="0" applyNumberFormat="1"/>
    <xf numFmtId="0" fontId="8" fillId="0" borderId="0" xfId="0" applyFont="1" applyAlignment="1"/>
    <xf numFmtId="10" fontId="0" fillId="0" borderId="0" xfId="0" applyNumberFormat="1"/>
    <xf numFmtId="170" fontId="0" fillId="0" borderId="0" xfId="0" applyNumberFormat="1"/>
    <xf numFmtId="0" fontId="5" fillId="0" borderId="0" xfId="2" applyNumberFormat="1" applyFont="1" applyBorder="1"/>
    <xf numFmtId="169" fontId="0" fillId="0" borderId="0" xfId="2" applyNumberFormat="1" applyFont="1"/>
    <xf numFmtId="0" fontId="1" fillId="0" borderId="0" xfId="0" applyFont="1"/>
    <xf numFmtId="0" fontId="0" fillId="0" borderId="0" xfId="0"/>
    <xf numFmtId="0" fontId="4" fillId="0" borderId="3" xfId="0" applyFont="1" applyBorder="1"/>
    <xf numFmtId="0" fontId="4" fillId="0" borderId="4" xfId="0" applyFont="1" applyBorder="1" applyAlignment="1"/>
    <xf numFmtId="0" fontId="4" fillId="0" borderId="4" xfId="0" applyFont="1" applyBorder="1"/>
    <xf numFmtId="165" fontId="5" fillId="0" borderId="4" xfId="2" applyNumberFormat="1" applyFont="1" applyBorder="1"/>
    <xf numFmtId="166" fontId="5" fillId="0" borderId="4" xfId="0" applyNumberFormat="1" applyFont="1" applyBorder="1"/>
    <xf numFmtId="0" fontId="5" fillId="0" borderId="4" xfId="0" applyFont="1" applyBorder="1"/>
    <xf numFmtId="2" fontId="5" fillId="0" borderId="4" xfId="0" applyNumberFormat="1" applyFont="1" applyBorder="1"/>
    <xf numFmtId="165" fontId="5" fillId="0" borderId="5" xfId="2" applyNumberFormat="1" applyFont="1" applyBorder="1"/>
    <xf numFmtId="0" fontId="5" fillId="0" borderId="4" xfId="2" applyNumberFormat="1" applyFont="1" applyBorder="1"/>
    <xf numFmtId="165" fontId="5" fillId="0" borderId="4" xfId="2" applyNumberFormat="1" applyFont="1" applyBorder="1" applyAlignment="1">
      <alignment horizontal="right"/>
    </xf>
    <xf numFmtId="168" fontId="0" fillId="0" borderId="0" xfId="0" applyNumberFormat="1"/>
    <xf numFmtId="11" fontId="0" fillId="0" borderId="0" xfId="0" applyNumberFormat="1"/>
    <xf numFmtId="0" fontId="4" fillId="0" borderId="0" xfId="0" applyNumberFormat="1" applyFont="1"/>
    <xf numFmtId="171" fontId="0" fillId="0" borderId="0" xfId="0" applyNumberFormat="1"/>
    <xf numFmtId="2" fontId="34" fillId="0" borderId="0" xfId="0" applyNumberFormat="1" applyFont="1"/>
    <xf numFmtId="2" fontId="34" fillId="0" borderId="0" xfId="0" applyNumberFormat="1" applyFont="1" applyAlignment="1"/>
    <xf numFmtId="10" fontId="34" fillId="0" borderId="0" xfId="2" applyNumberFormat="1" applyFont="1"/>
    <xf numFmtId="164" fontId="34" fillId="0" borderId="0" xfId="0" applyNumberFormat="1" applyFont="1"/>
    <xf numFmtId="168" fontId="34" fillId="0" borderId="0" xfId="2" applyNumberFormat="1" applyFont="1"/>
    <xf numFmtId="3" fontId="0" fillId="0" borderId="0" xfId="0" applyNumberFormat="1"/>
    <xf numFmtId="172" fontId="0" fillId="0" borderId="0" xfId="0" applyNumberForma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5" fillId="0" borderId="0" xfId="0" applyFont="1" applyAlignment="1">
      <alignment horizontal="centerContinuous"/>
    </xf>
    <xf numFmtId="0" fontId="4" fillId="0" borderId="4" xfId="0" applyFont="1" applyBorder="1" applyAlignment="1">
      <alignment horizontal="right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/>
    </xf>
    <xf numFmtId="0" fontId="36" fillId="0" borderId="1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2"/>
    </xf>
    <xf numFmtId="168" fontId="4" fillId="0" borderId="0" xfId="0" applyNumberFormat="1" applyFont="1"/>
    <xf numFmtId="0" fontId="4" fillId="0" borderId="2" xfId="0" applyFont="1" applyBorder="1" applyAlignment="1">
      <alignment horizontal="left" indent="1"/>
    </xf>
    <xf numFmtId="165" fontId="4" fillId="0" borderId="2" xfId="0" applyNumberFormat="1" applyFont="1" applyBorder="1"/>
    <xf numFmtId="165" fontId="4" fillId="0" borderId="1" xfId="0" applyNumberFormat="1" applyFont="1" applyBorder="1"/>
    <xf numFmtId="165" fontId="4" fillId="0" borderId="0" xfId="0" applyNumberFormat="1" applyFont="1"/>
    <xf numFmtId="166" fontId="11" fillId="0" borderId="0" xfId="0" applyNumberFormat="1" applyFont="1"/>
  </cellXfs>
  <cellStyles count="100">
    <cellStyle name="_Bok2" xfId="6" xr:uid="{00000000-0005-0000-0000-000000000000}"/>
    <cellStyle name="_detail" xfId="7" xr:uid="{00000000-0005-0000-0000-000001000000}"/>
    <cellStyle name="_FNS" xfId="8" xr:uid="{00000000-0005-0000-0000-000002000000}"/>
    <cellStyle name="_IIP20073" xfId="9" xr:uid="{00000000-0005-0000-0000-000003000000}"/>
    <cellStyle name="_IIP-Banki 2007Q1" xfId="10" xr:uid="{00000000-0005-0000-0000-000004000000}"/>
    <cellStyle name="_IIP-Bnk2006-08new" xfId="11" xr:uid="{00000000-0005-0000-0000-000005000000}"/>
    <cellStyle name="_IIP-new" xfId="12" xr:uid="{00000000-0005-0000-0000-000006000000}"/>
    <cellStyle name="_IIP-SM" xfId="13" xr:uid="{00000000-0005-0000-0000-000007000000}"/>
    <cellStyle name="_MSX+INV" xfId="14" xr:uid="{00000000-0005-0000-0000-000008000000}"/>
    <cellStyle name="_Sheet1" xfId="15" xr:uid="{00000000-0005-0000-0000-000009000000}"/>
    <cellStyle name="_Sheet1_1" xfId="16" xr:uid="{00000000-0005-0000-0000-00000A000000}"/>
    <cellStyle name="_Sheet1_1_FNS" xfId="17" xr:uid="{00000000-0005-0000-0000-00000B000000}"/>
    <cellStyle name="_Sheet1_1_IIP-Bnk2006-08new" xfId="18" xr:uid="{00000000-0005-0000-0000-00000C000000}"/>
    <cellStyle name="_Sheet1_1_Sheet1" xfId="19" xr:uid="{00000000-0005-0000-0000-00000D000000}"/>
    <cellStyle name="_Sheet1_1_Sheet2" xfId="20" xr:uid="{00000000-0005-0000-0000-00000E000000}"/>
    <cellStyle name="_Sheet1_1_Sheet3" xfId="21" xr:uid="{00000000-0005-0000-0000-00000F000000}"/>
    <cellStyle name="_Sheet1_1_SM" xfId="22" xr:uid="{00000000-0005-0000-0000-000010000000}"/>
    <cellStyle name="_Sheet1_2" xfId="23" xr:uid="{00000000-0005-0000-0000-000011000000}"/>
    <cellStyle name="_Sheet1_FNS" xfId="24" xr:uid="{00000000-0005-0000-0000-000012000000}"/>
    <cellStyle name="_Sheet1_IIP-Bnk2006-08new" xfId="25" xr:uid="{00000000-0005-0000-0000-000013000000}"/>
    <cellStyle name="_Sheet1_Sheet1" xfId="26" xr:uid="{00000000-0005-0000-0000-000014000000}"/>
    <cellStyle name="_Sheet1_Sheet1_1" xfId="27" xr:uid="{00000000-0005-0000-0000-000015000000}"/>
    <cellStyle name="_Sheet1_Sheet2" xfId="28" xr:uid="{00000000-0005-0000-0000-000016000000}"/>
    <cellStyle name="_Sheet1_Sheet2_1" xfId="29" xr:uid="{00000000-0005-0000-0000-000017000000}"/>
    <cellStyle name="_Sheet1_Sheet3" xfId="30" xr:uid="{00000000-0005-0000-0000-000018000000}"/>
    <cellStyle name="_Sheet1_Sheet3_1" xfId="31" xr:uid="{00000000-0005-0000-0000-000019000000}"/>
    <cellStyle name="_Sheet1_Sheet3_IIP-Bnk2006-08new" xfId="32" xr:uid="{00000000-0005-0000-0000-00001A000000}"/>
    <cellStyle name="_Sheet1_SM" xfId="33" xr:uid="{00000000-0005-0000-0000-00001B000000}"/>
    <cellStyle name="_Sheet1_SM_1" xfId="34" xr:uid="{00000000-0005-0000-0000-00001C000000}"/>
    <cellStyle name="_Sheet2" xfId="35" xr:uid="{00000000-0005-0000-0000-00001D000000}"/>
    <cellStyle name="_Sheet3" xfId="36" xr:uid="{00000000-0005-0000-0000-00001E000000}"/>
    <cellStyle name="_Sheet4" xfId="37" xr:uid="{00000000-0005-0000-0000-00001F000000}"/>
    <cellStyle name="_Sheet5" xfId="38" xr:uid="{00000000-0005-0000-0000-000020000000}"/>
    <cellStyle name="_Sheet5_1" xfId="39" xr:uid="{00000000-0005-0000-0000-000021000000}"/>
    <cellStyle name="_SM" xfId="40" xr:uid="{00000000-0005-0000-0000-000022000000}"/>
    <cellStyle name="20% - Accent1 2" xfId="41" xr:uid="{00000000-0005-0000-0000-000023000000}"/>
    <cellStyle name="20% - Accent2 2" xfId="42" xr:uid="{00000000-0005-0000-0000-000024000000}"/>
    <cellStyle name="20% - Accent3 2" xfId="43" xr:uid="{00000000-0005-0000-0000-000025000000}"/>
    <cellStyle name="20% - Accent4 2" xfId="44" xr:uid="{00000000-0005-0000-0000-000026000000}"/>
    <cellStyle name="20% - Accent5 2" xfId="45" xr:uid="{00000000-0005-0000-0000-000027000000}"/>
    <cellStyle name="20% - Accent6 2" xfId="46" xr:uid="{00000000-0005-0000-0000-000028000000}"/>
    <cellStyle name="40% - Accent1 2" xfId="47" xr:uid="{00000000-0005-0000-0000-000029000000}"/>
    <cellStyle name="40% - Accent2 2" xfId="48" xr:uid="{00000000-0005-0000-0000-00002A000000}"/>
    <cellStyle name="40% - Accent3 2" xfId="49" xr:uid="{00000000-0005-0000-0000-00002B000000}"/>
    <cellStyle name="40% - Accent4 2" xfId="50" xr:uid="{00000000-0005-0000-0000-00002C000000}"/>
    <cellStyle name="40% - Accent5 2" xfId="51" xr:uid="{00000000-0005-0000-0000-00002D000000}"/>
    <cellStyle name="40% - Accent6 2" xfId="52" xr:uid="{00000000-0005-0000-0000-00002E000000}"/>
    <cellStyle name="60% - Accent1 2" xfId="53" xr:uid="{00000000-0005-0000-0000-00002F000000}"/>
    <cellStyle name="60% - Accent2 2" xfId="54" xr:uid="{00000000-0005-0000-0000-000030000000}"/>
    <cellStyle name="60% - Accent3 2" xfId="55" xr:uid="{00000000-0005-0000-0000-000031000000}"/>
    <cellStyle name="60% - Accent4 2" xfId="56" xr:uid="{00000000-0005-0000-0000-000032000000}"/>
    <cellStyle name="60% - Accent5 2" xfId="57" xr:uid="{00000000-0005-0000-0000-000033000000}"/>
    <cellStyle name="60% - Accent6 2" xfId="58" xr:uid="{00000000-0005-0000-0000-000034000000}"/>
    <cellStyle name="Accent1 2" xfId="59" xr:uid="{00000000-0005-0000-0000-000035000000}"/>
    <cellStyle name="Accent2 2" xfId="60" xr:uid="{00000000-0005-0000-0000-000036000000}"/>
    <cellStyle name="Accent3 2" xfId="61" xr:uid="{00000000-0005-0000-0000-000037000000}"/>
    <cellStyle name="Accent4 2" xfId="62" xr:uid="{00000000-0005-0000-0000-000038000000}"/>
    <cellStyle name="Accent5 2" xfId="63" xr:uid="{00000000-0005-0000-0000-000039000000}"/>
    <cellStyle name="Accent6 2" xfId="64" xr:uid="{00000000-0005-0000-0000-00003A000000}"/>
    <cellStyle name="Bad 2" xfId="65" xr:uid="{00000000-0005-0000-0000-00003B000000}"/>
    <cellStyle name="Calculation 2" xfId="66" xr:uid="{00000000-0005-0000-0000-00003C000000}"/>
    <cellStyle name="Check Cell 2" xfId="67" xr:uid="{00000000-0005-0000-0000-00003D000000}"/>
    <cellStyle name="Comma 2" xfId="68" xr:uid="{00000000-0005-0000-0000-00003E000000}"/>
    <cellStyle name="Date" xfId="69" xr:uid="{00000000-0005-0000-0000-00003F000000}"/>
    <cellStyle name="Explanatory Text 2" xfId="70" xr:uid="{00000000-0005-0000-0000-000040000000}"/>
    <cellStyle name="Fixed" xfId="71" xr:uid="{00000000-0005-0000-0000-000041000000}"/>
    <cellStyle name="Good 2" xfId="72" xr:uid="{00000000-0005-0000-0000-000042000000}"/>
    <cellStyle name="Heading 1 2" xfId="73" xr:uid="{00000000-0005-0000-0000-000043000000}"/>
    <cellStyle name="Heading 2 2" xfId="74" xr:uid="{00000000-0005-0000-0000-000044000000}"/>
    <cellStyle name="Heading 3 2" xfId="75" xr:uid="{00000000-0005-0000-0000-000045000000}"/>
    <cellStyle name="Heading 4 2" xfId="76" xr:uid="{00000000-0005-0000-0000-000046000000}"/>
    <cellStyle name="HEADING1" xfId="77" xr:uid="{00000000-0005-0000-0000-000047000000}"/>
    <cellStyle name="HEADING2" xfId="78" xr:uid="{00000000-0005-0000-0000-000048000000}"/>
    <cellStyle name="Input 2" xfId="79" xr:uid="{00000000-0005-0000-0000-000049000000}"/>
    <cellStyle name="Linked Cell 2" xfId="80" xr:uid="{00000000-0005-0000-0000-00004A000000}"/>
    <cellStyle name="Neutral 2" xfId="81" xr:uid="{00000000-0005-0000-0000-00004B000000}"/>
    <cellStyle name="Normal" xfId="0" builtinId="0"/>
    <cellStyle name="Normal 10" xfId="5" xr:uid="{00000000-0005-0000-0000-00004D000000}"/>
    <cellStyle name="Normal 2" xfId="1" xr:uid="{00000000-0005-0000-0000-00004E000000}"/>
    <cellStyle name="Normal 2 2" xfId="82" xr:uid="{00000000-0005-0000-0000-00004F000000}"/>
    <cellStyle name="Normal 3" xfId="83" xr:uid="{00000000-0005-0000-0000-000050000000}"/>
    <cellStyle name="Normal 4" xfId="84" xr:uid="{00000000-0005-0000-0000-000051000000}"/>
    <cellStyle name="Normal 5" xfId="85" xr:uid="{00000000-0005-0000-0000-000052000000}"/>
    <cellStyle name="Normal 6" xfId="86" xr:uid="{00000000-0005-0000-0000-000053000000}"/>
    <cellStyle name="Normal 7" xfId="87" xr:uid="{00000000-0005-0000-0000-000054000000}"/>
    <cellStyle name="Normal 8" xfId="88" xr:uid="{00000000-0005-0000-0000-000055000000}"/>
    <cellStyle name="Normal 9" xfId="89" xr:uid="{00000000-0005-0000-0000-000056000000}"/>
    <cellStyle name="Note 2" xfId="90" xr:uid="{00000000-0005-0000-0000-000057000000}"/>
    <cellStyle name="Output 2" xfId="91" xr:uid="{00000000-0005-0000-0000-000058000000}"/>
    <cellStyle name="Percent" xfId="2" builtinId="5"/>
    <cellStyle name="Percent 2" xfId="93" xr:uid="{00000000-0005-0000-0000-00005A000000}"/>
    <cellStyle name="Percent 3" xfId="92" xr:uid="{00000000-0005-0000-0000-00005B000000}"/>
    <cellStyle name="Style 1" xfId="3" xr:uid="{00000000-0005-0000-0000-00005C000000}"/>
    <cellStyle name="Style 1 2" xfId="4" xr:uid="{00000000-0005-0000-0000-00005D000000}"/>
    <cellStyle name="Style 1 3" xfId="94" xr:uid="{00000000-0005-0000-0000-00005E000000}"/>
    <cellStyle name="Style 1 4" xfId="99" xr:uid="{00000000-0005-0000-0000-00005F000000}"/>
    <cellStyle name="Title 2" xfId="95" xr:uid="{00000000-0005-0000-0000-000060000000}"/>
    <cellStyle name="Total 2" xfId="96" xr:uid="{00000000-0005-0000-0000-000061000000}"/>
    <cellStyle name="Warning Text 2" xfId="97" xr:uid="{00000000-0005-0000-0000-000062000000}"/>
    <cellStyle name="Обычный_taxes (2)" xfId="98" xr:uid="{00000000-0005-0000-0000-00006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AL297"/>
  <sheetViews>
    <sheetView zoomScaleNormal="100" workbookViewId="0">
      <pane xSplit="2" ySplit="1" topLeftCell="AA38" activePane="bottomRight" state="frozen"/>
      <selection pane="topRight" activeCell="C1" sqref="C1"/>
      <selection pane="bottomLeft" activeCell="A2" sqref="A2"/>
      <selection pane="bottomRight"/>
    </sheetView>
  </sheetViews>
  <sheetFormatPr defaultRowHeight="12.75"/>
  <cols>
    <col min="1" max="1" width="62.42578125" customWidth="1"/>
    <col min="2" max="2" width="10.5703125" customWidth="1"/>
    <col min="3" max="15" width="9.140625" customWidth="1"/>
    <col min="18" max="18" width="9.28515625" bestFit="1" customWidth="1"/>
    <col min="19" max="34" width="9.28515625" style="58" customWidth="1"/>
  </cols>
  <sheetData>
    <row r="1" spans="1:34" ht="15">
      <c r="A1" s="1" t="s">
        <v>335</v>
      </c>
      <c r="C1">
        <v>1995</v>
      </c>
      <c r="D1">
        <v>1996</v>
      </c>
      <c r="E1">
        <v>1997</v>
      </c>
      <c r="F1">
        <v>1998</v>
      </c>
      <c r="G1">
        <v>1999</v>
      </c>
      <c r="H1">
        <v>2000</v>
      </c>
      <c r="I1">
        <v>2001</v>
      </c>
      <c r="J1">
        <v>2002</v>
      </c>
      <c r="K1">
        <v>2003</v>
      </c>
      <c r="L1">
        <v>2004</v>
      </c>
      <c r="M1">
        <v>2005</v>
      </c>
      <c r="N1">
        <v>2006</v>
      </c>
      <c r="O1" s="10">
        <v>2007</v>
      </c>
      <c r="P1" s="10">
        <v>2008</v>
      </c>
      <c r="Q1" s="10">
        <v>2009</v>
      </c>
      <c r="R1" s="10">
        <v>2010</v>
      </c>
      <c r="S1" s="10">
        <v>2011</v>
      </c>
      <c r="T1" s="10">
        <v>2012</v>
      </c>
      <c r="U1" s="10">
        <v>2013</v>
      </c>
      <c r="V1" s="10">
        <v>2014</v>
      </c>
      <c r="W1" s="10">
        <v>2015</v>
      </c>
      <c r="X1" s="10">
        <v>2016</v>
      </c>
      <c r="Y1" s="10">
        <v>2017</v>
      </c>
      <c r="Z1" s="10">
        <v>2018</v>
      </c>
      <c r="AA1" s="10">
        <v>2019</v>
      </c>
      <c r="AB1" s="10">
        <v>2020</v>
      </c>
      <c r="AC1" s="10">
        <v>2021</v>
      </c>
      <c r="AD1" s="10">
        <v>2022</v>
      </c>
      <c r="AE1" s="10">
        <v>2023</v>
      </c>
      <c r="AF1" s="10">
        <v>2024</v>
      </c>
      <c r="AG1" s="10">
        <v>2025</v>
      </c>
      <c r="AH1" s="10">
        <v>2026</v>
      </c>
    </row>
    <row r="2" spans="1:34">
      <c r="K2" s="2"/>
      <c r="L2" s="2"/>
      <c r="M2" s="2"/>
      <c r="N2" s="2"/>
      <c r="O2" s="2"/>
      <c r="P2" s="2"/>
    </row>
    <row r="3" spans="1:34" ht="15">
      <c r="A3" s="1" t="s">
        <v>336</v>
      </c>
      <c r="I3" s="2"/>
      <c r="R3" s="2"/>
    </row>
    <row r="4" spans="1:34">
      <c r="A4" s="30" t="s">
        <v>337</v>
      </c>
      <c r="I4" s="2"/>
    </row>
    <row r="5" spans="1:34">
      <c r="A5" s="31" t="s">
        <v>269</v>
      </c>
      <c r="C5" s="2">
        <f t="shared" ref="C5:S5" si="0">C17+C14-C11-C8</f>
        <v>2448.627855395684</v>
      </c>
      <c r="D5" s="2">
        <f t="shared" si="0"/>
        <v>3978.7812825508709</v>
      </c>
      <c r="E5" s="2">
        <f t="shared" si="0"/>
        <v>4992.3279633382444</v>
      </c>
      <c r="F5" s="2">
        <f t="shared" si="0"/>
        <v>4794.3647777296992</v>
      </c>
      <c r="G5" s="2">
        <f t="shared" si="0"/>
        <v>5643.1491094029789</v>
      </c>
      <c r="H5" s="2">
        <f t="shared" si="0"/>
        <v>5607.751921004884</v>
      </c>
      <c r="I5" s="2">
        <f t="shared" si="0"/>
        <v>5848.868665165468</v>
      </c>
      <c r="J5" s="2">
        <f t="shared" si="0"/>
        <v>6613.5142853251255</v>
      </c>
      <c r="K5" s="2">
        <f t="shared" si="0"/>
        <v>7367.9004576168572</v>
      </c>
      <c r="L5" s="2">
        <f t="shared" si="0"/>
        <v>8396.3593129589281</v>
      </c>
      <c r="M5" s="2">
        <f t="shared" si="0"/>
        <v>9695.013959792992</v>
      </c>
      <c r="N5" s="2">
        <f t="shared" si="0"/>
        <v>12705.949773888115</v>
      </c>
      <c r="O5" s="2">
        <f t="shared" si="0"/>
        <v>15502.293215883336</v>
      </c>
      <c r="P5" s="2">
        <f t="shared" si="0"/>
        <v>19271.86755552029</v>
      </c>
      <c r="Q5" s="2">
        <f t="shared" si="0"/>
        <v>18552.07740761969</v>
      </c>
      <c r="R5" s="2">
        <f t="shared" si="0"/>
        <v>21049.752888407438</v>
      </c>
      <c r="S5" s="2">
        <f t="shared" si="0"/>
        <v>24452.425689531698</v>
      </c>
      <c r="T5" s="2">
        <f>T17+T14-T11-T8</f>
        <v>25330.539167553521</v>
      </c>
      <c r="U5" s="2">
        <f t="shared" ref="U5:Y5" si="1">U17+U14-U11-U8</f>
        <v>26067.35233197987</v>
      </c>
      <c r="V5" s="2">
        <f t="shared" si="1"/>
        <v>28477.909031094652</v>
      </c>
      <c r="W5" s="2">
        <f t="shared" si="1"/>
        <v>30793.767846931161</v>
      </c>
      <c r="X5" s="2">
        <f t="shared" si="1"/>
        <v>30487.270083481599</v>
      </c>
      <c r="Y5" s="2">
        <f t="shared" si="1"/>
        <v>34116.98543624091</v>
      </c>
      <c r="Z5" s="2">
        <f t="shared" ref="Z5:AA5" si="2">Z17+Z14-Z11-Z8</f>
        <v>36800.505465470502</v>
      </c>
      <c r="AA5" s="2">
        <f t="shared" si="2"/>
        <v>41190.262369049102</v>
      </c>
      <c r="AB5" s="2">
        <f t="shared" ref="AB5" si="3">AB17+AB14-AB11-AB8</f>
        <v>45842.451434993905</v>
      </c>
      <c r="AC5" s="2"/>
      <c r="AD5" s="2"/>
      <c r="AE5" s="2"/>
      <c r="AF5" s="2"/>
      <c r="AG5" s="2"/>
      <c r="AH5" s="2"/>
    </row>
    <row r="6" spans="1:34">
      <c r="A6" s="33" t="s">
        <v>270</v>
      </c>
      <c r="B6" t="s">
        <v>56</v>
      </c>
      <c r="C6" s="2">
        <f t="shared" ref="C6:S6" si="4">C63+C66</f>
        <v>223.87499999999997</v>
      </c>
      <c r="D6" s="2">
        <f t="shared" si="4"/>
        <v>495.18700000000007</v>
      </c>
      <c r="E6" s="2">
        <f t="shared" si="4"/>
        <v>631.76533100000017</v>
      </c>
      <c r="F6" s="2">
        <f t="shared" si="4"/>
        <v>536.23496499999987</v>
      </c>
      <c r="G6" s="2">
        <f t="shared" si="4"/>
        <v>612.34761500000002</v>
      </c>
      <c r="H6" s="2">
        <f t="shared" si="4"/>
        <v>462.10820800000022</v>
      </c>
      <c r="I6" s="2">
        <f t="shared" si="4"/>
        <v>550.24399999999991</v>
      </c>
      <c r="J6" s="2">
        <f t="shared" si="4"/>
        <v>621.43623428000046</v>
      </c>
      <c r="K6" s="2">
        <f t="shared" si="4"/>
        <v>600.23437372000012</v>
      </c>
      <c r="L6" s="2">
        <f t="shared" si="4"/>
        <v>742.50793564000014</v>
      </c>
      <c r="M6" s="2">
        <f t="shared" si="4"/>
        <v>1113.6703805899995</v>
      </c>
      <c r="N6" s="2">
        <f t="shared" si="4"/>
        <v>1332.2367879000003</v>
      </c>
      <c r="O6" s="2">
        <f t="shared" si="4"/>
        <v>2257.2383289700001</v>
      </c>
      <c r="P6" s="2">
        <f t="shared" si="4"/>
        <v>2622.5000000000005</v>
      </c>
      <c r="Q6" s="2">
        <f t="shared" si="4"/>
        <v>2153.5299572600002</v>
      </c>
      <c r="R6" s="2">
        <f t="shared" si="4"/>
        <v>2258.8000000000002</v>
      </c>
      <c r="S6" s="2">
        <f t="shared" si="4"/>
        <v>2347.1463130699995</v>
      </c>
      <c r="T6" s="2">
        <f>T63+T66</f>
        <v>2500.3120873299999</v>
      </c>
      <c r="U6" s="2">
        <f t="shared" ref="U6:V6" si="5">U63+U66</f>
        <v>2405.9514677799998</v>
      </c>
      <c r="V6" s="2">
        <f t="shared" si="5"/>
        <v>2665.4558968063998</v>
      </c>
      <c r="W6" s="2">
        <f t="shared" ref="W6:Y6" si="6">W63+W66</f>
        <v>2804.8326391300002</v>
      </c>
      <c r="X6" s="2">
        <f t="shared" si="6"/>
        <v>3146.9022642199998</v>
      </c>
      <c r="Y6" s="2">
        <f t="shared" si="6"/>
        <v>3184.6533733899996</v>
      </c>
      <c r="Z6" s="2">
        <f>Z63+Z66</f>
        <v>3268.6214494099995</v>
      </c>
      <c r="AA6" s="2">
        <f>AA63+AA66</f>
        <v>3443.5613386300001</v>
      </c>
      <c r="AB6" s="2">
        <f>AB63+AB66</f>
        <v>3731.5094441599995</v>
      </c>
      <c r="AC6" s="2"/>
      <c r="AD6" s="2"/>
      <c r="AE6" s="2"/>
      <c r="AF6" s="2"/>
      <c r="AG6" s="2"/>
      <c r="AH6" s="2"/>
    </row>
    <row r="7" spans="1:34">
      <c r="A7" s="33" t="s">
        <v>271</v>
      </c>
      <c r="B7" t="s">
        <v>57</v>
      </c>
      <c r="C7" s="2">
        <f t="shared" ref="C7:T7" si="7">C5-C6</f>
        <v>2224.752855395684</v>
      </c>
      <c r="D7" s="2">
        <f t="shared" si="7"/>
        <v>3483.594282550871</v>
      </c>
      <c r="E7" s="2">
        <f t="shared" si="7"/>
        <v>4360.5626323382439</v>
      </c>
      <c r="F7" s="2">
        <f t="shared" si="7"/>
        <v>4258.1298127296996</v>
      </c>
      <c r="G7" s="2">
        <f t="shared" si="7"/>
        <v>5030.8014944029792</v>
      </c>
      <c r="H7" s="2">
        <f t="shared" si="7"/>
        <v>5145.6437130048835</v>
      </c>
      <c r="I7" s="2">
        <f t="shared" si="7"/>
        <v>5298.6246651654683</v>
      </c>
      <c r="J7" s="2">
        <f t="shared" si="7"/>
        <v>5992.078051045125</v>
      </c>
      <c r="K7" s="2">
        <f t="shared" si="7"/>
        <v>6767.6660838968573</v>
      </c>
      <c r="L7" s="2">
        <f t="shared" si="7"/>
        <v>7653.8513773189279</v>
      </c>
      <c r="M7" s="2">
        <f t="shared" si="7"/>
        <v>8581.3435792029923</v>
      </c>
      <c r="N7" s="2">
        <f t="shared" si="7"/>
        <v>11373.712985988113</v>
      </c>
      <c r="O7" s="2">
        <f t="shared" si="7"/>
        <v>13245.054886913334</v>
      </c>
      <c r="P7" s="2">
        <f t="shared" si="7"/>
        <v>16649.36755552029</v>
      </c>
      <c r="Q7" s="2">
        <f t="shared" si="7"/>
        <v>16398.547450359689</v>
      </c>
      <c r="R7" s="2">
        <f t="shared" si="7"/>
        <v>18790.952888407439</v>
      </c>
      <c r="S7" s="2">
        <f t="shared" si="7"/>
        <v>22105.279376461698</v>
      </c>
      <c r="T7" s="2">
        <f t="shared" si="7"/>
        <v>22830.227080223522</v>
      </c>
      <c r="U7" s="2">
        <f t="shared" ref="U7:V7" si="8">U5-U6</f>
        <v>23661.40086419987</v>
      </c>
      <c r="V7" s="2">
        <f t="shared" si="8"/>
        <v>25812.453134288251</v>
      </c>
      <c r="W7" s="2">
        <f t="shared" ref="W7:Y7" si="9">W5-W6</f>
        <v>27988.935207801162</v>
      </c>
      <c r="X7" s="2">
        <f t="shared" si="9"/>
        <v>27340.367819261599</v>
      </c>
      <c r="Y7" s="2">
        <f t="shared" si="9"/>
        <v>30932.33206285091</v>
      </c>
      <c r="Z7" s="2">
        <f>Z5-Z6</f>
        <v>33531.884016060503</v>
      </c>
      <c r="AA7" s="2">
        <f>AA5-AA6</f>
        <v>37746.701030419099</v>
      </c>
      <c r="AB7" s="2">
        <f>AB5-AB6</f>
        <v>42110.941990833904</v>
      </c>
      <c r="AC7" s="2"/>
      <c r="AD7" s="2"/>
      <c r="AE7" s="2"/>
      <c r="AF7" s="2"/>
      <c r="AG7" s="2"/>
      <c r="AH7" s="2"/>
    </row>
    <row r="8" spans="1:34">
      <c r="A8" s="31" t="s">
        <v>265</v>
      </c>
      <c r="C8" s="73">
        <v>715.09999999999991</v>
      </c>
      <c r="D8" s="73">
        <v>826.96092190494153</v>
      </c>
      <c r="E8" s="73">
        <v>885.87825001370709</v>
      </c>
      <c r="F8" s="73">
        <v>1447.6793036220797</v>
      </c>
      <c r="G8" s="73">
        <v>1548.2409657398575</v>
      </c>
      <c r="H8" s="73">
        <v>1664.8395256933791</v>
      </c>
      <c r="I8" s="73">
        <v>2095.9738489904807</v>
      </c>
      <c r="J8" s="73">
        <v>2203.648207804325</v>
      </c>
      <c r="K8" s="73">
        <v>2871.5347693679378</v>
      </c>
      <c r="L8" s="73">
        <v>3560.2542706529425</v>
      </c>
      <c r="M8" s="73">
        <v>4551.7376171666638</v>
      </c>
      <c r="N8" s="73">
        <v>5134.312602961184</v>
      </c>
      <c r="O8" s="73">
        <v>6912.7096120364031</v>
      </c>
      <c r="P8" s="73">
        <v>6475.9131325868912</v>
      </c>
      <c r="Q8" s="73">
        <v>3818.4498742069736</v>
      </c>
      <c r="R8" s="73">
        <v>4478.6738299207909</v>
      </c>
      <c r="S8" s="73">
        <v>5657.2413801229095</v>
      </c>
      <c r="T8" s="73">
        <v>7045.3541300181832</v>
      </c>
      <c r="U8" s="73">
        <v>6001.9945396417843</v>
      </c>
      <c r="V8" s="73">
        <v>7907.3319397748082</v>
      </c>
      <c r="W8" s="73">
        <v>8923.0961124763526</v>
      </c>
      <c r="X8" s="73">
        <v>10805.292504131821</v>
      </c>
      <c r="Y8" s="73">
        <v>11123.896558581213</v>
      </c>
      <c r="Z8" s="73">
        <v>12542.643127881802</v>
      </c>
      <c r="AA8" s="73">
        <v>12460.393367226843</v>
      </c>
      <c r="AB8" s="73">
        <v>12920.865478228809</v>
      </c>
      <c r="AC8" s="73"/>
      <c r="AD8" s="73"/>
      <c r="AE8" s="73"/>
      <c r="AF8" s="73"/>
      <c r="AG8" s="73"/>
      <c r="AH8" s="73"/>
    </row>
    <row r="9" spans="1:34">
      <c r="A9" s="33" t="s">
        <v>270</v>
      </c>
      <c r="C9" s="2">
        <f t="shared" ref="C9:T9" si="10">C80</f>
        <v>38.799999999999997</v>
      </c>
      <c r="D9" s="2">
        <f t="shared" si="10"/>
        <v>68.900000000000006</v>
      </c>
      <c r="E9" s="2">
        <f t="shared" si="10"/>
        <v>73.399900000000002</v>
      </c>
      <c r="F9" s="2">
        <f t="shared" si="10"/>
        <v>83.152000000000001</v>
      </c>
      <c r="G9" s="2">
        <f t="shared" si="10"/>
        <v>48.7</v>
      </c>
      <c r="H9" s="2">
        <f t="shared" si="10"/>
        <v>58.504000000000033</v>
      </c>
      <c r="I9" s="2">
        <f t="shared" si="10"/>
        <v>71.900000000000006</v>
      </c>
      <c r="J9" s="2">
        <f t="shared" si="10"/>
        <v>78.599999999999994</v>
      </c>
      <c r="K9" s="2">
        <f t="shared" si="10"/>
        <v>189.2</v>
      </c>
      <c r="L9" s="2">
        <f t="shared" si="10"/>
        <v>425.5</v>
      </c>
      <c r="M9" s="2">
        <f t="shared" si="10"/>
        <v>660.2</v>
      </c>
      <c r="N9" s="2">
        <f t="shared" si="10"/>
        <v>879</v>
      </c>
      <c r="O9" s="2">
        <f t="shared" si="10"/>
        <v>1465.2</v>
      </c>
      <c r="P9" s="2">
        <f t="shared" si="10"/>
        <v>1524.3</v>
      </c>
      <c r="Q9" s="2">
        <f t="shared" si="10"/>
        <v>1475.5886796700001</v>
      </c>
      <c r="R9" s="2">
        <f t="shared" si="10"/>
        <v>1540.3</v>
      </c>
      <c r="S9" s="2">
        <f t="shared" si="10"/>
        <v>1869.0555376500004</v>
      </c>
      <c r="T9" s="2">
        <f t="shared" si="10"/>
        <v>1916.1756153200004</v>
      </c>
      <c r="U9" s="2">
        <f t="shared" ref="U9:Y9" si="11">U80</f>
        <v>1391.5280790600004</v>
      </c>
      <c r="V9" s="2">
        <f t="shared" si="11"/>
        <v>1443.9391523623997</v>
      </c>
      <c r="W9" s="2">
        <f t="shared" si="11"/>
        <v>1776.3811532100001</v>
      </c>
      <c r="X9" s="2">
        <f t="shared" si="11"/>
        <v>1728.9751528699999</v>
      </c>
      <c r="Y9" s="2">
        <f t="shared" si="11"/>
        <v>2313.9261127399996</v>
      </c>
      <c r="Z9" s="2">
        <f>Z80</f>
        <v>2859.9371574199995</v>
      </c>
      <c r="AA9" s="2">
        <f>AA80</f>
        <v>3946.54</v>
      </c>
      <c r="AB9" s="2">
        <f>AB80</f>
        <v>4229.42366322</v>
      </c>
      <c r="AC9" s="2"/>
      <c r="AD9" s="2"/>
      <c r="AE9" s="2"/>
      <c r="AF9" s="2"/>
      <c r="AG9" s="2"/>
      <c r="AH9" s="2"/>
    </row>
    <row r="10" spans="1:34">
      <c r="A10" s="33" t="s">
        <v>271</v>
      </c>
      <c r="B10" t="s">
        <v>58</v>
      </c>
      <c r="C10" s="2">
        <f>C8-C9</f>
        <v>676.3</v>
      </c>
      <c r="D10" s="2">
        <f t="shared" ref="D10:Y10" si="12">D8-D9</f>
        <v>758.06092190494155</v>
      </c>
      <c r="E10" s="2">
        <f t="shared" si="12"/>
        <v>812.47835001370709</v>
      </c>
      <c r="F10" s="2">
        <f t="shared" si="12"/>
        <v>1364.5273036220797</v>
      </c>
      <c r="G10" s="2">
        <f t="shared" si="12"/>
        <v>1499.5409657398575</v>
      </c>
      <c r="H10" s="2">
        <f t="shared" si="12"/>
        <v>1606.3355256933789</v>
      </c>
      <c r="I10" s="2">
        <f t="shared" si="12"/>
        <v>2024.0738489904807</v>
      </c>
      <c r="J10" s="2">
        <f t="shared" si="12"/>
        <v>2125.0482078043251</v>
      </c>
      <c r="K10" s="2">
        <f t="shared" si="12"/>
        <v>2682.334769367938</v>
      </c>
      <c r="L10" s="2">
        <f t="shared" si="12"/>
        <v>3134.7542706529425</v>
      </c>
      <c r="M10" s="2">
        <f t="shared" si="12"/>
        <v>3891.5376171666639</v>
      </c>
      <c r="N10" s="2">
        <f t="shared" si="12"/>
        <v>4255.312602961184</v>
      </c>
      <c r="O10" s="2">
        <f t="shared" si="12"/>
        <v>5447.5096120364033</v>
      </c>
      <c r="P10" s="2">
        <f t="shared" si="12"/>
        <v>4951.613132586891</v>
      </c>
      <c r="Q10" s="2">
        <f t="shared" si="12"/>
        <v>2342.8611945369735</v>
      </c>
      <c r="R10" s="2">
        <f t="shared" si="12"/>
        <v>2938.3738299207907</v>
      </c>
      <c r="S10" s="2">
        <f t="shared" si="12"/>
        <v>3788.1858424729089</v>
      </c>
      <c r="T10" s="2">
        <f t="shared" si="12"/>
        <v>5129.1785146981829</v>
      </c>
      <c r="U10" s="2">
        <f t="shared" si="12"/>
        <v>4610.4664605817834</v>
      </c>
      <c r="V10" s="2">
        <f t="shared" si="12"/>
        <v>6463.3927874124083</v>
      </c>
      <c r="W10" s="2">
        <f t="shared" si="12"/>
        <v>7146.7149592663527</v>
      </c>
      <c r="X10" s="2">
        <f t="shared" si="12"/>
        <v>9076.3173512618214</v>
      </c>
      <c r="Y10" s="2">
        <f t="shared" si="12"/>
        <v>8809.9704458412125</v>
      </c>
      <c r="Z10" s="2">
        <f>Z8-Z9</f>
        <v>9682.7059704618023</v>
      </c>
      <c r="AA10" s="2">
        <f>AA8-AA9</f>
        <v>8513.8533672268422</v>
      </c>
      <c r="AB10" s="2">
        <f>AB8-AB9</f>
        <v>8691.4418150088095</v>
      </c>
      <c r="AC10" s="2"/>
      <c r="AD10" s="2"/>
      <c r="AE10" s="2"/>
      <c r="AF10" s="2"/>
      <c r="AG10" s="2"/>
      <c r="AH10" s="2"/>
    </row>
    <row r="11" spans="1:34">
      <c r="A11" s="31" t="s">
        <v>260</v>
      </c>
      <c r="B11" t="s">
        <v>59</v>
      </c>
      <c r="C11" s="2">
        <f t="shared" ref="C11:T11" si="13">SUM(C12:C13)</f>
        <v>515.50704181666674</v>
      </c>
      <c r="D11" s="2">
        <f t="shared" si="13"/>
        <v>515.03783861015324</v>
      </c>
      <c r="E11" s="2">
        <f t="shared" si="13"/>
        <v>745.49373385658987</v>
      </c>
      <c r="F11" s="2">
        <f t="shared" si="13"/>
        <v>932.41467396305688</v>
      </c>
      <c r="G11" s="2">
        <f t="shared" si="13"/>
        <v>1128.8437265209932</v>
      </c>
      <c r="H11" s="2">
        <f t="shared" si="13"/>
        <v>1672.8880799910094</v>
      </c>
      <c r="I11" s="2">
        <f t="shared" si="13"/>
        <v>1795.013404028203</v>
      </c>
      <c r="J11" s="2">
        <f t="shared" si="13"/>
        <v>2177.1079193122123</v>
      </c>
      <c r="K11" s="2">
        <f t="shared" si="13"/>
        <v>2686.6485102761312</v>
      </c>
      <c r="L11" s="2">
        <f t="shared" si="13"/>
        <v>3116.0378546338466</v>
      </c>
      <c r="M11" s="2">
        <f t="shared" si="13"/>
        <v>3900.3760878660669</v>
      </c>
      <c r="N11" s="2">
        <f t="shared" si="13"/>
        <v>4441.3276292440733</v>
      </c>
      <c r="O11" s="2">
        <f t="shared" si="13"/>
        <v>5283.369766035732</v>
      </c>
      <c r="P11" s="2">
        <f t="shared" si="13"/>
        <v>5452.2841344820627</v>
      </c>
      <c r="Q11" s="2">
        <f t="shared" si="13"/>
        <v>5317.2137826431972</v>
      </c>
      <c r="R11" s="2">
        <f t="shared" si="13"/>
        <v>7190.1665786243593</v>
      </c>
      <c r="S11" s="2">
        <f t="shared" si="13"/>
        <v>8840.3637893090909</v>
      </c>
      <c r="T11" s="2">
        <f t="shared" si="13"/>
        <v>9942.3212446188409</v>
      </c>
      <c r="U11" s="2">
        <f t="shared" ref="U11:Y11" si="14">SUM(U12:U13)</f>
        <v>11929.069461200612</v>
      </c>
      <c r="V11" s="2">
        <f t="shared" si="14"/>
        <v>12427.957322959392</v>
      </c>
      <c r="W11" s="2">
        <f t="shared" si="14"/>
        <v>13861.550975491155</v>
      </c>
      <c r="X11" s="2">
        <f t="shared" si="14"/>
        <v>14621.032742647576</v>
      </c>
      <c r="Y11" s="2">
        <f t="shared" si="14"/>
        <v>18972.193419859352</v>
      </c>
      <c r="Z11" s="2">
        <f>SUM(Z12:Z13)</f>
        <v>22545.06045715612</v>
      </c>
      <c r="AA11" s="2">
        <f>SUM(AA12:AA13)</f>
        <v>26898.668498010458</v>
      </c>
      <c r="AB11" s="2">
        <f>SUM(AB12:AB13)</f>
        <v>18452.886007611705</v>
      </c>
      <c r="AC11" s="2"/>
      <c r="AD11" s="2"/>
      <c r="AE11" s="2"/>
      <c r="AF11" s="2"/>
      <c r="AG11" s="2"/>
      <c r="AH11" s="2"/>
    </row>
    <row r="12" spans="1:34">
      <c r="A12" s="33" t="s">
        <v>261</v>
      </c>
      <c r="B12" s="10" t="s">
        <v>146</v>
      </c>
      <c r="C12" s="2">
        <f>C124*C240</f>
        <v>373.06551034444453</v>
      </c>
      <c r="D12" s="2">
        <f t="shared" ref="D12:W12" si="15">D124*D240</f>
        <v>391.30852369218661</v>
      </c>
      <c r="E12" s="2">
        <f t="shared" si="15"/>
        <v>488.36425139716687</v>
      </c>
      <c r="F12" s="2">
        <f t="shared" si="15"/>
        <v>423.90572938342973</v>
      </c>
      <c r="G12" s="2">
        <f t="shared" si="15"/>
        <v>690.10358393216768</v>
      </c>
      <c r="H12" s="2">
        <f t="shared" si="15"/>
        <v>945.42487894878786</v>
      </c>
      <c r="I12" s="2">
        <f t="shared" si="15"/>
        <v>1005.0110940995974</v>
      </c>
      <c r="J12" s="2">
        <f t="shared" si="15"/>
        <v>1260.1310275106196</v>
      </c>
      <c r="K12" s="2">
        <f t="shared" si="15"/>
        <v>1647.0334081418362</v>
      </c>
      <c r="L12" s="2">
        <f t="shared" si="15"/>
        <v>2022.2766450894317</v>
      </c>
      <c r="M12" s="2">
        <f t="shared" si="15"/>
        <v>2562.8479387994703</v>
      </c>
      <c r="N12" s="2">
        <f t="shared" si="15"/>
        <v>2818.4067532412814</v>
      </c>
      <c r="O12" s="2">
        <f t="shared" si="15"/>
        <v>3434.0039399320858</v>
      </c>
      <c r="P12" s="2">
        <f t="shared" si="15"/>
        <v>3558.2876445746047</v>
      </c>
      <c r="Q12" s="2">
        <f t="shared" si="15"/>
        <v>3096.6168353707658</v>
      </c>
      <c r="R12" s="2">
        <f t="shared" si="15"/>
        <v>4265.6074818583102</v>
      </c>
      <c r="S12" s="2">
        <f t="shared" si="15"/>
        <v>5435.478749819983</v>
      </c>
      <c r="T12" s="2">
        <f t="shared" si="15"/>
        <v>5711.8473932376419</v>
      </c>
      <c r="U12" s="2">
        <f t="shared" si="15"/>
        <v>6970.7152149200447</v>
      </c>
      <c r="V12" s="2">
        <f t="shared" si="15"/>
        <v>7053.9773826827541</v>
      </c>
      <c r="W12" s="2">
        <f t="shared" si="15"/>
        <v>6855.792373131937</v>
      </c>
      <c r="X12" s="2">
        <f t="shared" ref="X12" si="16">X124*X240</f>
        <v>6779.9693538410202</v>
      </c>
      <c r="Y12" s="2">
        <f>Y124*Y240</f>
        <v>8958.8429408189058</v>
      </c>
      <c r="Z12" s="2">
        <f>Z124*Z240</f>
        <v>11166.589737584643</v>
      </c>
      <c r="AA12" s="2">
        <f>AA124*AA240</f>
        <v>13933.731358166056</v>
      </c>
      <c r="AB12" s="2">
        <f>AB124*AB240</f>
        <v>13522.58148933438</v>
      </c>
      <c r="AC12" s="2"/>
      <c r="AD12" s="2"/>
      <c r="AE12" s="2"/>
      <c r="AF12" s="2"/>
      <c r="AG12" s="2"/>
      <c r="AH12" s="2"/>
    </row>
    <row r="13" spans="1:34">
      <c r="A13" s="33" t="s">
        <v>262</v>
      </c>
      <c r="B13" s="10" t="s">
        <v>147</v>
      </c>
      <c r="C13" s="2">
        <f>C127*C240</f>
        <v>142.44153147222224</v>
      </c>
      <c r="D13" s="2">
        <f t="shared" ref="D13:W13" si="17">D127*D240</f>
        <v>123.72931491796662</v>
      </c>
      <c r="E13" s="2">
        <f t="shared" si="17"/>
        <v>257.129482459423</v>
      </c>
      <c r="F13" s="2">
        <f t="shared" si="17"/>
        <v>508.50894457962715</v>
      </c>
      <c r="G13" s="2">
        <f t="shared" si="17"/>
        <v>438.74014258882545</v>
      </c>
      <c r="H13" s="2">
        <f t="shared" si="17"/>
        <v>727.4632010422215</v>
      </c>
      <c r="I13" s="2">
        <f t="shared" si="17"/>
        <v>790.00230992860565</v>
      </c>
      <c r="J13" s="2">
        <f t="shared" si="17"/>
        <v>916.97689180159296</v>
      </c>
      <c r="K13" s="2">
        <f t="shared" si="17"/>
        <v>1039.6151021342951</v>
      </c>
      <c r="L13" s="2">
        <f t="shared" si="17"/>
        <v>1093.7612095444149</v>
      </c>
      <c r="M13" s="2">
        <f t="shared" si="17"/>
        <v>1337.5281490665964</v>
      </c>
      <c r="N13" s="2">
        <f t="shared" si="17"/>
        <v>1622.9208760027914</v>
      </c>
      <c r="O13" s="2">
        <f t="shared" si="17"/>
        <v>1849.3658261036464</v>
      </c>
      <c r="P13" s="2">
        <f t="shared" si="17"/>
        <v>1893.9964899074575</v>
      </c>
      <c r="Q13" s="2">
        <f t="shared" si="17"/>
        <v>2220.596947272431</v>
      </c>
      <c r="R13" s="2">
        <f t="shared" si="17"/>
        <v>2924.5590967660492</v>
      </c>
      <c r="S13" s="2">
        <f t="shared" si="17"/>
        <v>3404.8850394891074</v>
      </c>
      <c r="T13" s="2">
        <f t="shared" si="17"/>
        <v>4230.4738513811999</v>
      </c>
      <c r="U13" s="2">
        <f t="shared" si="17"/>
        <v>4958.3542462805663</v>
      </c>
      <c r="V13" s="2">
        <f t="shared" si="17"/>
        <v>5373.9799402766384</v>
      </c>
      <c r="W13" s="2">
        <f t="shared" si="17"/>
        <v>7005.7586023592166</v>
      </c>
      <c r="X13" s="2">
        <f t="shared" ref="X13:Y13" si="18">X127*X240</f>
        <v>7841.0633888065558</v>
      </c>
      <c r="Y13" s="2">
        <f t="shared" si="18"/>
        <v>10013.350479040444</v>
      </c>
      <c r="Z13" s="2">
        <f>Z127*Z240</f>
        <v>11378.470719571478</v>
      </c>
      <c r="AA13" s="2">
        <f>AA127*AA240</f>
        <v>12964.937139844402</v>
      </c>
      <c r="AB13" s="2">
        <f>AB127*AB240</f>
        <v>4930.3045182773258</v>
      </c>
      <c r="AC13" s="2"/>
      <c r="AD13" s="2"/>
      <c r="AE13" s="2"/>
      <c r="AF13" s="2"/>
      <c r="AG13" s="2"/>
      <c r="AH13" s="2"/>
    </row>
    <row r="14" spans="1:34">
      <c r="A14" s="31" t="s">
        <v>263</v>
      </c>
      <c r="B14" t="s">
        <v>60</v>
      </c>
      <c r="C14" s="2">
        <f t="shared" ref="C14:T14" si="19">SUM(C15:C16)</f>
        <v>1052.4450624333335</v>
      </c>
      <c r="D14" s="2">
        <f t="shared" si="19"/>
        <v>1251.2278304646964</v>
      </c>
      <c r="E14" s="2">
        <f t="shared" si="19"/>
        <v>1832.0158179556622</v>
      </c>
      <c r="F14" s="2">
        <f t="shared" si="19"/>
        <v>1891.3156318744468</v>
      </c>
      <c r="G14" s="2">
        <f t="shared" si="19"/>
        <v>2356.8886306843383</v>
      </c>
      <c r="H14" s="2">
        <f t="shared" si="19"/>
        <v>2588.3147858011521</v>
      </c>
      <c r="I14" s="2">
        <f t="shared" si="19"/>
        <v>2718.9546798316169</v>
      </c>
      <c r="J14" s="2">
        <f t="shared" si="19"/>
        <v>3150.6928394897122</v>
      </c>
      <c r="K14" s="2">
        <f t="shared" si="19"/>
        <v>3916.8439045831142</v>
      </c>
      <c r="L14" s="2">
        <f t="shared" si="19"/>
        <v>4737.7057042282131</v>
      </c>
      <c r="M14" s="2">
        <f t="shared" si="19"/>
        <v>5922.1483023989031</v>
      </c>
      <c r="N14" s="2">
        <f t="shared" si="19"/>
        <v>7774.9004329684667</v>
      </c>
      <c r="O14" s="2">
        <f t="shared" si="19"/>
        <v>9821.2859382380393</v>
      </c>
      <c r="P14" s="2">
        <f t="shared" si="19"/>
        <v>11133.733973135755</v>
      </c>
      <c r="Q14" s="2">
        <f t="shared" si="19"/>
        <v>8766.9069838374089</v>
      </c>
      <c r="R14" s="2">
        <f t="shared" si="19"/>
        <v>10897.024074694986</v>
      </c>
      <c r="S14" s="2">
        <f t="shared" si="19"/>
        <v>13471.306424346287</v>
      </c>
      <c r="T14" s="2">
        <f t="shared" si="19"/>
        <v>15090.886480155679</v>
      </c>
      <c r="U14" s="2">
        <f t="shared" ref="U14:Z14" si="20">SUM(U15:U16)</f>
        <v>15405.367494962928</v>
      </c>
      <c r="V14" s="2">
        <f t="shared" si="20"/>
        <v>17689.103147490008</v>
      </c>
      <c r="W14" s="2">
        <f t="shared" si="20"/>
        <v>19643.399351986885</v>
      </c>
      <c r="X14" s="2">
        <f t="shared" si="20"/>
        <v>20077.577241572879</v>
      </c>
      <c r="Y14" s="2">
        <f t="shared" si="20"/>
        <v>23451.411957907112</v>
      </c>
      <c r="Z14" s="2">
        <f t="shared" si="20"/>
        <v>27288.866269984446</v>
      </c>
      <c r="AA14" s="2">
        <f t="shared" ref="AA14:AB14" si="21">SUM(AA15:AA16)</f>
        <v>31296.670381032422</v>
      </c>
      <c r="AB14" s="2">
        <f t="shared" si="21"/>
        <v>27808.942112594719</v>
      </c>
      <c r="AC14" s="2"/>
      <c r="AD14" s="2"/>
      <c r="AE14" s="2"/>
      <c r="AF14" s="2"/>
      <c r="AG14" s="2"/>
      <c r="AH14" s="2"/>
    </row>
    <row r="15" spans="1:34">
      <c r="A15" s="33" t="s">
        <v>261</v>
      </c>
      <c r="B15" s="10" t="s">
        <v>144</v>
      </c>
      <c r="C15" s="2">
        <f>C125*C240</f>
        <v>916.34829645000025</v>
      </c>
      <c r="D15" s="2">
        <f t="shared" ref="D15:W15" si="22">D125*D240</f>
        <v>1132.9698788996307</v>
      </c>
      <c r="E15" s="2">
        <f t="shared" si="22"/>
        <v>1508.336243965892</v>
      </c>
      <c r="F15" s="2">
        <f t="shared" si="22"/>
        <v>1410.3930611453177</v>
      </c>
      <c r="G15" s="2">
        <f t="shared" si="22"/>
        <v>1901.1298445240764</v>
      </c>
      <c r="H15" s="2">
        <f t="shared" si="22"/>
        <v>2003.0618867328737</v>
      </c>
      <c r="I15" s="2">
        <f t="shared" si="22"/>
        <v>2076.0248911435015</v>
      </c>
      <c r="J15" s="2">
        <f t="shared" si="22"/>
        <v>2349.5920087124741</v>
      </c>
      <c r="K15" s="2">
        <f t="shared" si="22"/>
        <v>3060.9370153001596</v>
      </c>
      <c r="L15" s="2">
        <f t="shared" si="22"/>
        <v>3806.4094014110874</v>
      </c>
      <c r="M15" s="2">
        <f t="shared" si="22"/>
        <v>4769.7098269049338</v>
      </c>
      <c r="N15" s="2">
        <f t="shared" si="22"/>
        <v>6472.0539237323492</v>
      </c>
      <c r="O15" s="2">
        <f t="shared" si="22"/>
        <v>8259.8092377025368</v>
      </c>
      <c r="P15" s="2">
        <f t="shared" si="22"/>
        <v>9276.5009295854397</v>
      </c>
      <c r="Q15" s="2">
        <f t="shared" si="22"/>
        <v>7133.7601400228777</v>
      </c>
      <c r="R15" s="2">
        <f t="shared" si="22"/>
        <v>8949.7793808607803</v>
      </c>
      <c r="S15" s="2">
        <f t="shared" si="22"/>
        <v>11337.54424256092</v>
      </c>
      <c r="T15" s="2">
        <f t="shared" si="22"/>
        <v>12690.222465628596</v>
      </c>
      <c r="U15" s="2">
        <f t="shared" si="22"/>
        <v>12802.841435087952</v>
      </c>
      <c r="V15" s="2">
        <f t="shared" si="22"/>
        <v>14621.004193784594</v>
      </c>
      <c r="W15" s="2">
        <f t="shared" si="22"/>
        <v>15824.12942326659</v>
      </c>
      <c r="X15" s="2">
        <f t="shared" ref="X15:Y15" si="23">X125*X240</f>
        <v>15968.872463432364</v>
      </c>
      <c r="Y15" s="2">
        <f t="shared" si="23"/>
        <v>18518.174647284362</v>
      </c>
      <c r="Z15" s="2">
        <f t="shared" ref="Z15:AA15" si="24">Z125*Z240</f>
        <v>21596.444571815307</v>
      </c>
      <c r="AA15" s="2">
        <f t="shared" si="24"/>
        <v>24463.620408433839</v>
      </c>
      <c r="AB15" s="2">
        <f t="shared" ref="AB15" si="25">AB125*AB240</f>
        <v>23282.537063686741</v>
      </c>
      <c r="AC15" s="2"/>
      <c r="AD15" s="2"/>
      <c r="AE15" s="2"/>
      <c r="AF15" s="2"/>
      <c r="AG15" s="2"/>
      <c r="AH15" s="2"/>
    </row>
    <row r="16" spans="1:34">
      <c r="A16" s="33" t="s">
        <v>262</v>
      </c>
      <c r="B16" s="10" t="s">
        <v>145</v>
      </c>
      <c r="C16" s="2">
        <f>C128*C240</f>
        <v>136.09676598333334</v>
      </c>
      <c r="D16" s="2">
        <f t="shared" ref="D16:W16" si="26">D128*D240</f>
        <v>118.25795156506568</v>
      </c>
      <c r="E16" s="2">
        <f t="shared" si="26"/>
        <v>323.67957398977018</v>
      </c>
      <c r="F16" s="2">
        <f t="shared" si="26"/>
        <v>480.92257072912923</v>
      </c>
      <c r="G16" s="2">
        <f t="shared" si="26"/>
        <v>455.75878616026193</v>
      </c>
      <c r="H16" s="2">
        <f t="shared" si="26"/>
        <v>585.25289906827834</v>
      </c>
      <c r="I16" s="2">
        <f t="shared" si="26"/>
        <v>642.92978868811565</v>
      </c>
      <c r="J16" s="2">
        <f t="shared" si="26"/>
        <v>801.10083077723823</v>
      </c>
      <c r="K16" s="2">
        <f t="shared" si="26"/>
        <v>855.90688928295458</v>
      </c>
      <c r="L16" s="2">
        <f t="shared" si="26"/>
        <v>931.29630281712582</v>
      </c>
      <c r="M16" s="2">
        <f t="shared" si="26"/>
        <v>1152.438475493969</v>
      </c>
      <c r="N16" s="2">
        <f t="shared" si="26"/>
        <v>1302.846509236118</v>
      </c>
      <c r="O16" s="2">
        <f t="shared" si="26"/>
        <v>1561.4767005355027</v>
      </c>
      <c r="P16" s="2">
        <f t="shared" si="26"/>
        <v>1857.2330435503156</v>
      </c>
      <c r="Q16" s="2">
        <f t="shared" si="26"/>
        <v>1633.1468438145314</v>
      </c>
      <c r="R16" s="2">
        <f t="shared" si="26"/>
        <v>1947.2446938342055</v>
      </c>
      <c r="S16" s="2">
        <f t="shared" si="26"/>
        <v>2133.7621817853665</v>
      </c>
      <c r="T16" s="2">
        <f t="shared" si="26"/>
        <v>2400.6640145270835</v>
      </c>
      <c r="U16" s="2">
        <f t="shared" si="26"/>
        <v>2602.5260598749751</v>
      </c>
      <c r="V16" s="2">
        <f t="shared" si="26"/>
        <v>3068.0989537054147</v>
      </c>
      <c r="W16" s="2">
        <f t="shared" si="26"/>
        <v>3819.2699287202968</v>
      </c>
      <c r="X16" s="2">
        <f t="shared" ref="X16:Y16" si="27">X128*X240</f>
        <v>4108.7047781405145</v>
      </c>
      <c r="Y16" s="2">
        <f t="shared" si="27"/>
        <v>4933.2373106227506</v>
      </c>
      <c r="Z16" s="2">
        <f>Z128*Z240</f>
        <v>5692.4216981691388</v>
      </c>
      <c r="AA16" s="2">
        <f>AA128*AA240</f>
        <v>6833.0499725985819</v>
      </c>
      <c r="AB16" s="2">
        <f>AB128*AB240</f>
        <v>4526.4050489079773</v>
      </c>
      <c r="AC16" s="2"/>
      <c r="AD16" s="2"/>
      <c r="AE16" s="2"/>
      <c r="AF16" s="2"/>
      <c r="AG16" s="2"/>
      <c r="AH16" s="2"/>
    </row>
    <row r="17" spans="1:34">
      <c r="A17" s="30" t="s">
        <v>272</v>
      </c>
      <c r="B17" t="s">
        <v>61</v>
      </c>
      <c r="C17" s="73">
        <v>2626.7898347790174</v>
      </c>
      <c r="D17" s="73">
        <v>4069.5522126012693</v>
      </c>
      <c r="E17" s="73">
        <v>4791.6841292528788</v>
      </c>
      <c r="F17" s="73">
        <v>5283.143123440389</v>
      </c>
      <c r="G17" s="73">
        <v>5963.3451709794908</v>
      </c>
      <c r="H17" s="73">
        <v>6357.1647408881208</v>
      </c>
      <c r="I17" s="73">
        <v>7020.901238352536</v>
      </c>
      <c r="J17" s="73">
        <v>7843.5775729519492</v>
      </c>
      <c r="K17" s="73">
        <v>9009.2398326778111</v>
      </c>
      <c r="L17" s="73">
        <v>10334.945734017505</v>
      </c>
      <c r="M17" s="73">
        <v>12224.979362426819</v>
      </c>
      <c r="N17" s="73">
        <v>14506.689573124906</v>
      </c>
      <c r="O17" s="73">
        <v>17877.08665571743</v>
      </c>
      <c r="P17" s="73">
        <v>20066.330849453487</v>
      </c>
      <c r="Q17" s="73">
        <v>18920.834080632452</v>
      </c>
      <c r="R17" s="73">
        <v>21821.5692222576</v>
      </c>
      <c r="S17" s="73">
        <v>25478.724434617408</v>
      </c>
      <c r="T17" s="73">
        <v>27227.328062034867</v>
      </c>
      <c r="U17" s="73">
        <v>28593.048837859333</v>
      </c>
      <c r="V17" s="73">
        <v>31124.095146338845</v>
      </c>
      <c r="W17" s="73">
        <v>33935.015582911787</v>
      </c>
      <c r="X17" s="73">
        <v>35836.018088688121</v>
      </c>
      <c r="Y17" s="73">
        <v>40761.66345677436</v>
      </c>
      <c r="Z17" s="73">
        <v>44599.342780523977</v>
      </c>
      <c r="AA17" s="73">
        <v>49252.653853253993</v>
      </c>
      <c r="AB17" s="73">
        <v>49407.260808239706</v>
      </c>
      <c r="AC17" s="73"/>
      <c r="AD17" s="73"/>
      <c r="AE17" s="73"/>
      <c r="AF17" s="73"/>
      <c r="AG17" s="73"/>
      <c r="AH17" s="73"/>
    </row>
    <row r="18" spans="1:34">
      <c r="A18" s="3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Q18" s="58"/>
      <c r="R18" s="58"/>
    </row>
    <row r="19" spans="1:34">
      <c r="A19" s="30" t="s">
        <v>338</v>
      </c>
      <c r="C19" s="2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  <row r="20" spans="1:34">
      <c r="A20" s="31" t="s">
        <v>269</v>
      </c>
      <c r="C20" s="2">
        <f t="shared" ref="C20" si="28">C5/C$219</f>
        <v>10186.978098301697</v>
      </c>
      <c r="D20" s="2">
        <f t="shared" ref="D20:V20" si="29">D5/D$219</f>
        <v>11875.160666097636</v>
      </c>
      <c r="E20" s="2">
        <f t="shared" si="29"/>
        <v>13913.926743292983</v>
      </c>
      <c r="F20" s="2">
        <f t="shared" si="29"/>
        <v>12902.696360154176</v>
      </c>
      <c r="G20" s="2">
        <f t="shared" si="29"/>
        <v>12745.899673993426</v>
      </c>
      <c r="H20" s="2">
        <f t="shared" si="29"/>
        <v>12174.282984839812</v>
      </c>
      <c r="I20" s="2">
        <f t="shared" si="29"/>
        <v>12129.164406561682</v>
      </c>
      <c r="J20" s="2">
        <f t="shared" si="29"/>
        <v>12990.090847804784</v>
      </c>
      <c r="K20" s="2">
        <f t="shared" si="29"/>
        <v>13810.940728910677</v>
      </c>
      <c r="L20" s="2">
        <f t="shared" si="29"/>
        <v>14896.186850488004</v>
      </c>
      <c r="M20" s="2">
        <f t="shared" si="29"/>
        <v>15889.72597029865</v>
      </c>
      <c r="N20" s="2">
        <f t="shared" si="29"/>
        <v>19076.898736498119</v>
      </c>
      <c r="O20" s="2">
        <f t="shared" si="29"/>
        <v>21305.677006977709</v>
      </c>
      <c r="P20" s="2">
        <f t="shared" si="29"/>
        <v>24078.671601045015</v>
      </c>
      <c r="Q20" s="2">
        <f t="shared" si="29"/>
        <v>22785.723396699919</v>
      </c>
      <c r="R20" s="2">
        <f t="shared" si="29"/>
        <v>24136.996493949766</v>
      </c>
      <c r="S20" s="2">
        <f t="shared" si="29"/>
        <v>25831.654525429254</v>
      </c>
      <c r="T20" s="2">
        <f t="shared" si="29"/>
        <v>27014.396837748143</v>
      </c>
      <c r="U20" s="2">
        <f t="shared" si="29"/>
        <v>27943.616970631942</v>
      </c>
      <c r="V20" s="2">
        <f t="shared" si="29"/>
        <v>29618.356361374706</v>
      </c>
      <c r="W20" s="2">
        <f t="shared" ref="W20:X20" si="30">W5/W$219</f>
        <v>30793.767846931161</v>
      </c>
      <c r="X20" s="2">
        <f t="shared" si="30"/>
        <v>29850.30234597297</v>
      </c>
      <c r="Y20" s="2">
        <f t="shared" ref="Y20:Z20" si="31">Y5/Y$219</f>
        <v>31502.8858777325</v>
      </c>
      <c r="Z20" s="2">
        <f t="shared" si="31"/>
        <v>33114.758223019053</v>
      </c>
      <c r="AA20" s="2">
        <f t="shared" ref="AA20:AB20" si="32">AA5/AA$219</f>
        <v>35349.389988095063</v>
      </c>
      <c r="AB20" s="2">
        <f t="shared" si="32"/>
        <v>37396.355838183408</v>
      </c>
      <c r="AC20" s="2"/>
      <c r="AD20" s="2"/>
      <c r="AE20" s="2"/>
      <c r="AF20" s="2"/>
      <c r="AG20" s="2"/>
      <c r="AH20" s="2"/>
    </row>
    <row r="21" spans="1:34">
      <c r="A21" s="33" t="s">
        <v>270</v>
      </c>
      <c r="C21" s="2">
        <f t="shared" ref="C21" si="33">C6/C$219</f>
        <v>931.38274022810174</v>
      </c>
      <c r="D21" s="2">
        <f t="shared" ref="D21:V21" si="34">D6/D$219</f>
        <v>1477.9463275731609</v>
      </c>
      <c r="E21" s="2">
        <f t="shared" si="34"/>
        <v>1760.7690438286768</v>
      </c>
      <c r="F21" s="2">
        <f t="shared" si="34"/>
        <v>1443.1269316910909</v>
      </c>
      <c r="G21" s="2">
        <f t="shared" si="34"/>
        <v>1383.0790424080926</v>
      </c>
      <c r="H21" s="2">
        <f t="shared" si="34"/>
        <v>1003.2248525004463</v>
      </c>
      <c r="I21" s="2">
        <f t="shared" si="34"/>
        <v>1141.0753637661505</v>
      </c>
      <c r="J21" s="2">
        <f t="shared" si="34"/>
        <v>1220.6087098544845</v>
      </c>
      <c r="K21" s="2">
        <f t="shared" si="34"/>
        <v>1125.1239625980334</v>
      </c>
      <c r="L21" s="2">
        <f t="shared" si="34"/>
        <v>1317.3015273646934</v>
      </c>
      <c r="M21" s="2">
        <f t="shared" si="34"/>
        <v>1825.2595862369587</v>
      </c>
      <c r="N21" s="2">
        <f t="shared" si="34"/>
        <v>2000.2397890817936</v>
      </c>
      <c r="O21" s="2">
        <f t="shared" si="34"/>
        <v>3102.2501055218618</v>
      </c>
      <c r="P21" s="2">
        <f t="shared" si="34"/>
        <v>3276.6059693915208</v>
      </c>
      <c r="Q21" s="2">
        <f t="shared" si="34"/>
        <v>2644.9726817374908</v>
      </c>
      <c r="R21" s="2">
        <f t="shared" si="34"/>
        <v>2590.0849273418053</v>
      </c>
      <c r="S21" s="2">
        <f t="shared" si="34"/>
        <v>2479.5361184070903</v>
      </c>
      <c r="T21" s="2">
        <f t="shared" si="34"/>
        <v>2666.5213282104251</v>
      </c>
      <c r="U21" s="2">
        <f t="shared" si="34"/>
        <v>2579.1260044118067</v>
      </c>
      <c r="V21" s="2">
        <f t="shared" si="34"/>
        <v>2772.1987078102889</v>
      </c>
      <c r="W21" s="2">
        <f t="shared" ref="W21:X21" si="35">W6/W$219</f>
        <v>2804.8326391300002</v>
      </c>
      <c r="X21" s="2">
        <f t="shared" si="35"/>
        <v>3081.1543238530121</v>
      </c>
      <c r="Y21" s="2">
        <f t="shared" ref="Y21:Z21" si="36">Y6/Y$219</f>
        <v>2940.6399920512767</v>
      </c>
      <c r="Z21" s="2">
        <f t="shared" si="36"/>
        <v>2941.2533238530173</v>
      </c>
      <c r="AA21" s="2">
        <f t="shared" ref="AA21:AB21" si="37">AA6/AA$219</f>
        <v>2955.2565510878226</v>
      </c>
      <c r="AB21" s="2">
        <f t="shared" si="37"/>
        <v>3044.0094414503224</v>
      </c>
      <c r="AC21" s="2"/>
      <c r="AD21" s="2"/>
      <c r="AE21" s="2"/>
      <c r="AF21" s="2"/>
      <c r="AG21" s="2"/>
      <c r="AH21" s="2"/>
    </row>
    <row r="22" spans="1:34">
      <c r="A22" s="33" t="s">
        <v>271</v>
      </c>
      <c r="B22" t="s">
        <v>62</v>
      </c>
      <c r="C22" s="2">
        <f t="shared" ref="C22" si="38">C7/C$219</f>
        <v>9255.595358073595</v>
      </c>
      <c r="D22" s="2">
        <f t="shared" ref="D22:V22" si="39">D7/D$219</f>
        <v>10397.214338524476</v>
      </c>
      <c r="E22" s="2">
        <f t="shared" si="39"/>
        <v>12153.157699464306</v>
      </c>
      <c r="F22" s="2">
        <f t="shared" si="39"/>
        <v>11459.569428463084</v>
      </c>
      <c r="G22" s="2">
        <f t="shared" si="39"/>
        <v>11362.820631585335</v>
      </c>
      <c r="H22" s="2">
        <f t="shared" si="39"/>
        <v>11171.058132339365</v>
      </c>
      <c r="I22" s="2">
        <f t="shared" si="39"/>
        <v>10988.089042795533</v>
      </c>
      <c r="J22" s="2">
        <f t="shared" si="39"/>
        <v>11769.482137950299</v>
      </c>
      <c r="K22" s="2">
        <f t="shared" si="39"/>
        <v>12685.816766312644</v>
      </c>
      <c r="L22" s="2">
        <f t="shared" si="39"/>
        <v>13578.885323123312</v>
      </c>
      <c r="M22" s="2">
        <f t="shared" si="39"/>
        <v>14064.46638406169</v>
      </c>
      <c r="N22" s="2">
        <f t="shared" si="39"/>
        <v>17076.658947416323</v>
      </c>
      <c r="O22" s="2">
        <f t="shared" si="39"/>
        <v>18203.426901455849</v>
      </c>
      <c r="P22" s="2">
        <f t="shared" si="39"/>
        <v>20802.065631653491</v>
      </c>
      <c r="Q22" s="2">
        <f t="shared" si="39"/>
        <v>20140.750714962429</v>
      </c>
      <c r="R22" s="2">
        <f t="shared" si="39"/>
        <v>21546.911566607963</v>
      </c>
      <c r="S22" s="2">
        <f t="shared" si="39"/>
        <v>23352.118407022164</v>
      </c>
      <c r="T22" s="2">
        <f t="shared" si="39"/>
        <v>24347.875509537716</v>
      </c>
      <c r="U22" s="2">
        <f t="shared" si="39"/>
        <v>25364.490966220135</v>
      </c>
      <c r="V22" s="2">
        <f t="shared" si="39"/>
        <v>26846.157653564416</v>
      </c>
      <c r="W22" s="2">
        <f t="shared" ref="W22:Y22" si="40">W7/W$219</f>
        <v>27988.935207801162</v>
      </c>
      <c r="X22" s="2">
        <f t="shared" si="40"/>
        <v>26769.14802211996</v>
      </c>
      <c r="Y22" s="2">
        <f t="shared" si="40"/>
        <v>28562.245885681226</v>
      </c>
      <c r="Z22" s="2">
        <f t="shared" ref="Z22:AA22" si="41">Z7/Z$219</f>
        <v>30173.504899166037</v>
      </c>
      <c r="AA22" s="2">
        <f t="shared" si="41"/>
        <v>32394.13343700724</v>
      </c>
      <c r="AB22" s="2">
        <f t="shared" ref="AB22" si="42">AB7/AB$219</f>
        <v>34352.346396733083</v>
      </c>
      <c r="AC22" s="2"/>
      <c r="AD22" s="2"/>
      <c r="AE22" s="2"/>
      <c r="AF22" s="2"/>
      <c r="AG22" s="2"/>
      <c r="AH22" s="2"/>
    </row>
    <row r="23" spans="1:34">
      <c r="A23" s="31" t="s">
        <v>265</v>
      </c>
      <c r="C23" s="2">
        <f t="shared" ref="C23" si="43">C8/C$219</f>
        <v>2975.0164044092262</v>
      </c>
      <c r="D23" s="2">
        <f t="shared" ref="D23:V23" si="44">D8/D$219</f>
        <v>2468.1662837997033</v>
      </c>
      <c r="E23" s="2">
        <f t="shared" si="44"/>
        <v>2468.9974626436979</v>
      </c>
      <c r="F23" s="2">
        <f t="shared" si="44"/>
        <v>3896.0253020964938</v>
      </c>
      <c r="G23" s="2">
        <f t="shared" si="44"/>
        <v>3496.9347146268587</v>
      </c>
      <c r="H23" s="2">
        <f t="shared" si="44"/>
        <v>3614.3231361963872</v>
      </c>
      <c r="I23" s="2">
        <f t="shared" si="44"/>
        <v>4346.5519336533462</v>
      </c>
      <c r="J23" s="2">
        <f t="shared" si="44"/>
        <v>4328.3478618165746</v>
      </c>
      <c r="K23" s="2">
        <f t="shared" si="44"/>
        <v>5382.6183902563644</v>
      </c>
      <c r="L23" s="2">
        <f t="shared" si="44"/>
        <v>6316.3343628042694</v>
      </c>
      <c r="M23" s="2">
        <f t="shared" si="44"/>
        <v>7460.1092608455338</v>
      </c>
      <c r="N23" s="2">
        <f t="shared" si="44"/>
        <v>7708.7319996735778</v>
      </c>
      <c r="O23" s="2">
        <f t="shared" si="44"/>
        <v>9500.5271920787654</v>
      </c>
      <c r="P23" s="2">
        <f t="shared" si="44"/>
        <v>8091.1403727340885</v>
      </c>
      <c r="Q23" s="2">
        <f t="shared" si="44"/>
        <v>4689.8328810394369</v>
      </c>
      <c r="R23" s="2">
        <f t="shared" si="44"/>
        <v>5135.5346118992547</v>
      </c>
      <c r="S23" s="2">
        <f t="shared" si="44"/>
        <v>5976.3357122013331</v>
      </c>
      <c r="T23" s="2">
        <f t="shared" si="44"/>
        <v>7513.696849160322</v>
      </c>
      <c r="U23" s="2">
        <f t="shared" si="44"/>
        <v>6434.0035128851887</v>
      </c>
      <c r="V23" s="2">
        <f t="shared" si="44"/>
        <v>8223.9947815061969</v>
      </c>
      <c r="W23" s="2">
        <f t="shared" ref="W23:Y23" si="45">W8/W$219</f>
        <v>8923.0961124763526</v>
      </c>
      <c r="X23" s="2">
        <f t="shared" si="45"/>
        <v>10579.538518923258</v>
      </c>
      <c r="Y23" s="2">
        <f t="shared" si="45"/>
        <v>10271.565301558981</v>
      </c>
      <c r="Z23" s="2">
        <f t="shared" ref="Z23:AA23" si="46">Z8/Z$219</f>
        <v>11286.437221552089</v>
      </c>
      <c r="AA23" s="2">
        <f t="shared" si="46"/>
        <v>10693.481400937801</v>
      </c>
      <c r="AB23" s="2">
        <f t="shared" ref="AB23" si="47">AB8/AB$219</f>
        <v>10540.302013436787</v>
      </c>
      <c r="AC23" s="2"/>
      <c r="AD23" s="2"/>
      <c r="AE23" s="2"/>
      <c r="AF23" s="2"/>
      <c r="AG23" s="2"/>
      <c r="AH23" s="2"/>
    </row>
    <row r="24" spans="1:34">
      <c r="A24" s="33" t="s">
        <v>270</v>
      </c>
      <c r="C24" s="2">
        <f t="shared" ref="C24" si="48">C9/C$219</f>
        <v>161.4188735716375</v>
      </c>
      <c r="D24" s="2">
        <f t="shared" ref="D24:V24" si="49">D9/D$219</f>
        <v>205.64049938667773</v>
      </c>
      <c r="E24" s="2">
        <f t="shared" si="49"/>
        <v>204.57006011322335</v>
      </c>
      <c r="F24" s="2">
        <f t="shared" si="49"/>
        <v>223.78042920788954</v>
      </c>
      <c r="G24" s="2">
        <f t="shared" si="49"/>
        <v>109.99626309522593</v>
      </c>
      <c r="H24" s="2">
        <f t="shared" si="49"/>
        <v>127.01065628050068</v>
      </c>
      <c r="I24" s="2">
        <f t="shared" si="49"/>
        <v>149.10352253688589</v>
      </c>
      <c r="J24" s="2">
        <f t="shared" si="49"/>
        <v>154.38405310517322</v>
      </c>
      <c r="K24" s="2">
        <f t="shared" si="49"/>
        <v>354.65055492281755</v>
      </c>
      <c r="L24" s="2">
        <f t="shared" si="49"/>
        <v>754.88997893409362</v>
      </c>
      <c r="M24" s="2">
        <f t="shared" si="49"/>
        <v>1082.0404312048211</v>
      </c>
      <c r="N24" s="2">
        <f t="shared" si="49"/>
        <v>1319.7434499420763</v>
      </c>
      <c r="O24" s="2">
        <f t="shared" si="49"/>
        <v>2013.7071022911214</v>
      </c>
      <c r="P24" s="2">
        <f t="shared" si="49"/>
        <v>1904.4920797496641</v>
      </c>
      <c r="Q24" s="2">
        <f t="shared" si="49"/>
        <v>1812.3229417128741</v>
      </c>
      <c r="R24" s="2">
        <f t="shared" si="49"/>
        <v>1766.2067529593512</v>
      </c>
      <c r="S24" s="2">
        <f t="shared" si="49"/>
        <v>1974.4788329153243</v>
      </c>
      <c r="T24" s="2">
        <f t="shared" si="49"/>
        <v>2043.5541517954287</v>
      </c>
      <c r="U24" s="2">
        <f t="shared" si="49"/>
        <v>1491.6868867202879</v>
      </c>
      <c r="V24" s="2">
        <f t="shared" si="49"/>
        <v>1501.7642036890436</v>
      </c>
      <c r="W24" s="2">
        <f t="shared" ref="W24:X24" si="50">W9/W$219</f>
        <v>1776.3811532100001</v>
      </c>
      <c r="X24" s="2">
        <f t="shared" si="50"/>
        <v>1692.8518335857016</v>
      </c>
      <c r="Y24" s="2">
        <f t="shared" ref="Y24:Z24" si="51">Y9/Y$219</f>
        <v>2136.6292867634197</v>
      </c>
      <c r="Z24" s="2">
        <f t="shared" si="51"/>
        <v>2573.5007251423044</v>
      </c>
      <c r="AA24" s="2">
        <f t="shared" ref="AA24:AB24" si="52">AA9/AA$219</f>
        <v>3386.91170048105</v>
      </c>
      <c r="AB24" s="2">
        <f t="shared" si="52"/>
        <v>3450.1870504131198</v>
      </c>
      <c r="AC24" s="2"/>
      <c r="AD24" s="2"/>
      <c r="AE24" s="2"/>
      <c r="AF24" s="2"/>
      <c r="AG24" s="2"/>
      <c r="AH24" s="2"/>
    </row>
    <row r="25" spans="1:34">
      <c r="A25" s="33" t="s">
        <v>271</v>
      </c>
      <c r="B25" t="s">
        <v>63</v>
      </c>
      <c r="C25" s="2">
        <f t="shared" ref="C25" si="53">C10/C$219</f>
        <v>2813.5975308375891</v>
      </c>
      <c r="D25" s="2">
        <f t="shared" ref="D25:V25" si="54">D10/D$219</f>
        <v>2262.5257844130256</v>
      </c>
      <c r="E25" s="2">
        <f t="shared" si="54"/>
        <v>2264.4274025304744</v>
      </c>
      <c r="F25" s="2">
        <f t="shared" si="54"/>
        <v>3672.2448728886038</v>
      </c>
      <c r="G25" s="2">
        <f t="shared" si="54"/>
        <v>3386.9384515316328</v>
      </c>
      <c r="H25" s="2">
        <f t="shared" si="54"/>
        <v>3487.3124799158863</v>
      </c>
      <c r="I25" s="2">
        <f t="shared" si="54"/>
        <v>4197.4484111164602</v>
      </c>
      <c r="J25" s="2">
        <f t="shared" si="54"/>
        <v>4173.9638087114017</v>
      </c>
      <c r="K25" s="2">
        <f t="shared" si="54"/>
        <v>5027.9678353335466</v>
      </c>
      <c r="L25" s="2">
        <f t="shared" si="54"/>
        <v>5561.4443838701754</v>
      </c>
      <c r="M25" s="2">
        <f t="shared" si="54"/>
        <v>6378.0688296407134</v>
      </c>
      <c r="N25" s="2">
        <f t="shared" si="54"/>
        <v>6388.9885497315017</v>
      </c>
      <c r="O25" s="2">
        <f t="shared" si="54"/>
        <v>7486.8200897876441</v>
      </c>
      <c r="P25" s="2">
        <f t="shared" si="54"/>
        <v>6186.6482929844242</v>
      </c>
      <c r="Q25" s="2">
        <f t="shared" si="54"/>
        <v>2877.5099393265632</v>
      </c>
      <c r="R25" s="2">
        <f t="shared" si="54"/>
        <v>3369.3278589399033</v>
      </c>
      <c r="S25" s="2">
        <f t="shared" si="54"/>
        <v>4001.8568792860087</v>
      </c>
      <c r="T25" s="2">
        <f t="shared" si="54"/>
        <v>5470.1426973648931</v>
      </c>
      <c r="U25" s="2">
        <f t="shared" si="54"/>
        <v>4942.3166261649003</v>
      </c>
      <c r="V25" s="2">
        <f t="shared" si="54"/>
        <v>6722.2305778171522</v>
      </c>
      <c r="W25" s="2">
        <f t="shared" ref="W25:X25" si="55">W10/W$219</f>
        <v>7146.7149592663527</v>
      </c>
      <c r="X25" s="2">
        <f t="shared" si="55"/>
        <v>8886.6866853375559</v>
      </c>
      <c r="Y25" s="2">
        <f t="shared" ref="Y25:Z25" si="56">Y10/Y$219</f>
        <v>8134.9360147955613</v>
      </c>
      <c r="Z25" s="2">
        <f t="shared" si="56"/>
        <v>8712.936496409784</v>
      </c>
      <c r="AA25" s="2">
        <f t="shared" ref="AA25:AB25" si="57">AA10/AA$219</f>
        <v>7306.5697004567492</v>
      </c>
      <c r="AB25" s="2">
        <f t="shared" si="57"/>
        <v>7090.1149630236678</v>
      </c>
      <c r="AC25" s="2"/>
      <c r="AD25" s="2"/>
      <c r="AE25" s="2"/>
      <c r="AF25" s="2"/>
      <c r="AG25" s="2"/>
      <c r="AH25" s="2"/>
    </row>
    <row r="26" spans="1:34">
      <c r="A26" s="31" t="s">
        <v>260</v>
      </c>
      <c r="B26" t="s">
        <v>64</v>
      </c>
      <c r="C26" s="2">
        <f t="shared" ref="C26" si="58">C11/C$223</f>
        <v>2154.2747125635374</v>
      </c>
      <c r="D26" s="2">
        <f t="shared" ref="D26:V26" si="59">D11/D$223</f>
        <v>1535.0836634017389</v>
      </c>
      <c r="E26" s="2">
        <f t="shared" si="59"/>
        <v>2085.6069062307793</v>
      </c>
      <c r="F26" s="2">
        <f t="shared" si="59"/>
        <v>2439.3419690748578</v>
      </c>
      <c r="G26" s="2">
        <f t="shared" si="59"/>
        <v>2691.444581185131</v>
      </c>
      <c r="H26" s="2">
        <f t="shared" si="59"/>
        <v>3810.2748407875356</v>
      </c>
      <c r="I26" s="2">
        <f t="shared" si="59"/>
        <v>3879.8201006308022</v>
      </c>
      <c r="J26" s="2">
        <f t="shared" si="59"/>
        <v>4442.7029211012477</v>
      </c>
      <c r="K26" s="2">
        <f t="shared" si="59"/>
        <v>5300.959167037855</v>
      </c>
      <c r="L26" s="2">
        <f t="shared" si="59"/>
        <v>5673.4499936873908</v>
      </c>
      <c r="M26" s="2">
        <f t="shared" si="59"/>
        <v>6579.9133088826811</v>
      </c>
      <c r="N26" s="2">
        <f t="shared" si="59"/>
        <v>6906.5006916503371</v>
      </c>
      <c r="O26" s="2">
        <f t="shared" si="59"/>
        <v>7505.6351051445299</v>
      </c>
      <c r="P26" s="2">
        <f t="shared" si="59"/>
        <v>7080.874926850086</v>
      </c>
      <c r="Q26" s="2">
        <f t="shared" si="59"/>
        <v>7049.5233537730674</v>
      </c>
      <c r="R26" s="2">
        <f t="shared" si="59"/>
        <v>8778.0494834361743</v>
      </c>
      <c r="S26" s="2">
        <f t="shared" si="59"/>
        <v>9923.9069910926919</v>
      </c>
      <c r="T26" s="2">
        <f t="shared" si="59"/>
        <v>11114.32513783491</v>
      </c>
      <c r="U26" s="2">
        <f t="shared" si="59"/>
        <v>13157.439561737025</v>
      </c>
      <c r="V26" s="2">
        <f t="shared" si="59"/>
        <v>13152.296874241021</v>
      </c>
      <c r="W26" s="2">
        <f t="shared" ref="W26:X26" si="60">W11/W$223</f>
        <v>13861.550975491155</v>
      </c>
      <c r="X26" s="2">
        <f t="shared" si="60"/>
        <v>14247.750819722254</v>
      </c>
      <c r="Y26" s="2">
        <f t="shared" ref="Y26:Z26" si="61">Y11/Y$223</f>
        <v>17040.981162498418</v>
      </c>
      <c r="Z26" s="2">
        <f t="shared" si="61"/>
        <v>19403.954657474726</v>
      </c>
      <c r="AA26" s="2">
        <f t="shared" ref="AA26:AB26" si="62">AA11/AA$223</f>
        <v>22008.211154438755</v>
      </c>
      <c r="AB26" s="2">
        <f t="shared" si="62"/>
        <v>14123.639786907519</v>
      </c>
      <c r="AC26" s="2"/>
      <c r="AD26" s="2"/>
      <c r="AE26" s="2"/>
      <c r="AF26" s="2"/>
      <c r="AG26" s="2"/>
      <c r="AH26" s="2"/>
    </row>
    <row r="27" spans="1:34">
      <c r="A27" s="33" t="s">
        <v>261</v>
      </c>
      <c r="C27" s="2">
        <f t="shared" ref="C27" si="63">C12/C$223</f>
        <v>1559.0196250907231</v>
      </c>
      <c r="D27" s="2">
        <f t="shared" ref="D27:V27" si="64">D12/D$223</f>
        <v>1166.3052246621598</v>
      </c>
      <c r="E27" s="2">
        <f t="shared" si="64"/>
        <v>1366.2567627511282</v>
      </c>
      <c r="F27" s="2">
        <f t="shared" si="64"/>
        <v>1109.0033924726279</v>
      </c>
      <c r="G27" s="2">
        <f t="shared" si="64"/>
        <v>1645.3788135537193</v>
      </c>
      <c r="H27" s="2">
        <f t="shared" si="64"/>
        <v>2153.3590161826774</v>
      </c>
      <c r="I27" s="2">
        <f t="shared" si="64"/>
        <v>2172.2747225698754</v>
      </c>
      <c r="J27" s="2">
        <f t="shared" si="64"/>
        <v>2571.4792304188477</v>
      </c>
      <c r="K27" s="2">
        <f t="shared" si="64"/>
        <v>3249.7205384003573</v>
      </c>
      <c r="L27" s="2">
        <f t="shared" si="64"/>
        <v>3682.0109236654234</v>
      </c>
      <c r="M27" s="2">
        <f t="shared" si="64"/>
        <v>4323.5105746880072</v>
      </c>
      <c r="N27" s="2">
        <f t="shared" si="64"/>
        <v>4382.7724085119899</v>
      </c>
      <c r="O27" s="2">
        <f t="shared" si="64"/>
        <v>4878.3980043286219</v>
      </c>
      <c r="P27" s="2">
        <f t="shared" si="64"/>
        <v>4621.1439359225969</v>
      </c>
      <c r="Q27" s="2">
        <f t="shared" si="64"/>
        <v>4105.472074470832</v>
      </c>
      <c r="R27" s="2">
        <f t="shared" si="64"/>
        <v>5207.6281047485336</v>
      </c>
      <c r="S27" s="2">
        <f t="shared" si="64"/>
        <v>6101.6929677155294</v>
      </c>
      <c r="T27" s="2">
        <f t="shared" si="64"/>
        <v>6385.1617247327931</v>
      </c>
      <c r="U27" s="2">
        <f t="shared" si="64"/>
        <v>7688.5095221132433</v>
      </c>
      <c r="V27" s="2">
        <f t="shared" si="64"/>
        <v>7465.1048656106159</v>
      </c>
      <c r="W27" s="2">
        <f t="shared" ref="W27:X27" si="65">W12/W$223</f>
        <v>6855.792373131937</v>
      </c>
      <c r="X27" s="2">
        <f t="shared" si="65"/>
        <v>6606.8735101805105</v>
      </c>
      <c r="Y27" s="2">
        <f t="shared" ref="Y27:Z27" si="66">Y12/Y$223</f>
        <v>8046.906881756252</v>
      </c>
      <c r="Z27" s="2">
        <f t="shared" si="66"/>
        <v>9610.7970683191943</v>
      </c>
      <c r="AA27" s="2">
        <f t="shared" ref="AA27:AB27" si="67">AA12/AA$223</f>
        <v>11400.434260246931</v>
      </c>
      <c r="AB27" s="2">
        <f t="shared" si="67"/>
        <v>10350.037921747347</v>
      </c>
      <c r="AC27" s="2"/>
      <c r="AD27" s="2"/>
      <c r="AE27" s="2"/>
      <c r="AF27" s="2"/>
      <c r="AG27" s="2"/>
      <c r="AH27" s="2"/>
    </row>
    <row r="28" spans="1:34">
      <c r="A28" s="33" t="s">
        <v>262</v>
      </c>
      <c r="C28" s="2">
        <f t="shared" ref="C28" si="68">C13/C$223</f>
        <v>595.25508747281413</v>
      </c>
      <c r="D28" s="2">
        <f t="shared" ref="D28:V28" si="69">D13/D$223</f>
        <v>368.77843873957909</v>
      </c>
      <c r="E28" s="2">
        <f t="shared" si="69"/>
        <v>719.35014347965091</v>
      </c>
      <c r="F28" s="2">
        <f t="shared" si="69"/>
        <v>1330.3385766022302</v>
      </c>
      <c r="G28" s="2">
        <f t="shared" si="69"/>
        <v>1046.0657676314115</v>
      </c>
      <c r="H28" s="2">
        <f t="shared" si="69"/>
        <v>1656.9158246048582</v>
      </c>
      <c r="I28" s="2">
        <f t="shared" si="69"/>
        <v>1707.5453780609266</v>
      </c>
      <c r="J28" s="2">
        <f t="shared" si="69"/>
        <v>1871.2236906824007</v>
      </c>
      <c r="K28" s="2">
        <f t="shared" si="69"/>
        <v>2051.2386286374976</v>
      </c>
      <c r="L28" s="2">
        <f t="shared" si="69"/>
        <v>1991.4390700219674</v>
      </c>
      <c r="M28" s="2">
        <f t="shared" si="69"/>
        <v>2256.402734194673</v>
      </c>
      <c r="N28" s="2">
        <f t="shared" si="69"/>
        <v>2523.7282831383473</v>
      </c>
      <c r="O28" s="2">
        <f t="shared" si="69"/>
        <v>2627.2371008159089</v>
      </c>
      <c r="P28" s="2">
        <f t="shared" si="69"/>
        <v>2459.7309909274886</v>
      </c>
      <c r="Q28" s="2">
        <f t="shared" si="69"/>
        <v>2944.0512793022353</v>
      </c>
      <c r="R28" s="2">
        <f t="shared" si="69"/>
        <v>3570.4213786876408</v>
      </c>
      <c r="S28" s="2">
        <f t="shared" si="69"/>
        <v>3822.2140233771611</v>
      </c>
      <c r="T28" s="2">
        <f t="shared" si="69"/>
        <v>4729.1634131021183</v>
      </c>
      <c r="U28" s="2">
        <f t="shared" si="69"/>
        <v>5468.9300396237804</v>
      </c>
      <c r="V28" s="2">
        <f t="shared" si="69"/>
        <v>5687.1920086304053</v>
      </c>
      <c r="W28" s="2">
        <f t="shared" ref="W28:X28" si="70">W13/W$223</f>
        <v>7005.7586023592166</v>
      </c>
      <c r="X28" s="2">
        <f t="shared" si="70"/>
        <v>7640.8773095417446</v>
      </c>
      <c r="Y28" s="2">
        <f t="shared" ref="Y28:Z28" si="71">Y13/Y$223</f>
        <v>8994.074280742163</v>
      </c>
      <c r="Z28" s="2">
        <f t="shared" si="71"/>
        <v>9793.1575891555331</v>
      </c>
      <c r="AA28" s="2">
        <f t="shared" ref="AA28:AB28" si="72">AA13/AA$223</f>
        <v>10607.776894191826</v>
      </c>
      <c r="AB28" s="2">
        <f t="shared" si="72"/>
        <v>3773.6018651601707</v>
      </c>
      <c r="AC28" s="2"/>
      <c r="AD28" s="2"/>
      <c r="AE28" s="2"/>
      <c r="AF28" s="2"/>
      <c r="AG28" s="2"/>
      <c r="AH28" s="2"/>
    </row>
    <row r="29" spans="1:34">
      <c r="A29" s="31" t="s">
        <v>263</v>
      </c>
      <c r="B29" t="s">
        <v>65</v>
      </c>
      <c r="C29" s="2">
        <f t="shared" ref="C29" si="73">C20+C23+C26-C32</f>
        <v>4339.0633630683224</v>
      </c>
      <c r="D29" s="2">
        <f t="shared" ref="D29:T29" si="74">D20+D23+D26-D32</f>
        <v>3749.00447921265</v>
      </c>
      <c r="E29" s="2">
        <f t="shared" si="74"/>
        <v>5063.2279438263067</v>
      </c>
      <c r="F29" s="2">
        <f t="shared" si="74"/>
        <v>5416.5386065617186</v>
      </c>
      <c r="G29" s="2">
        <f t="shared" si="74"/>
        <v>4716.1789183181008</v>
      </c>
      <c r="H29" s="2">
        <f t="shared" si="74"/>
        <v>5119.4037268148059</v>
      </c>
      <c r="I29" s="2">
        <f t="shared" si="74"/>
        <v>5180.2549148278376</v>
      </c>
      <c r="J29" s="2">
        <f t="shared" si="74"/>
        <v>5755.1895664599579</v>
      </c>
      <c r="K29" s="2">
        <f t="shared" si="74"/>
        <v>6718.6118747750079</v>
      </c>
      <c r="L29" s="2">
        <f t="shared" si="74"/>
        <v>8068.8705988385991</v>
      </c>
      <c r="M29" s="2">
        <f t="shared" si="74"/>
        <v>9306.2746504467868</v>
      </c>
      <c r="N29" s="2">
        <f t="shared" si="74"/>
        <v>11133.45755052544</v>
      </c>
      <c r="O29" s="2">
        <f t="shared" si="74"/>
        <v>12915.379256404289</v>
      </c>
      <c r="P29" s="2">
        <f t="shared" si="74"/>
        <v>13190.566869986091</v>
      </c>
      <c r="Q29" s="2">
        <f t="shared" si="74"/>
        <v>9439.9754441124278</v>
      </c>
      <c r="R29" s="2">
        <f t="shared" si="74"/>
        <v>11409.916239634895</v>
      </c>
      <c r="S29" s="2">
        <f t="shared" si="74"/>
        <v>13130.303723419693</v>
      </c>
      <c r="T29" s="2">
        <f t="shared" si="74"/>
        <v>15205.524937439364</v>
      </c>
      <c r="U29" s="2">
        <f t="shared" ref="U29:V29" si="75">U20+U23+U26-U32</f>
        <v>15997.703909173353</v>
      </c>
      <c r="V29" s="2">
        <f t="shared" si="75"/>
        <v>18056.544942811095</v>
      </c>
      <c r="W29" s="2">
        <f t="shared" ref="W29:X29" si="76">W20+W23+W26-W32</f>
        <v>19643.399351986882</v>
      </c>
      <c r="X29" s="2">
        <f t="shared" si="76"/>
        <v>19756.484189291761</v>
      </c>
      <c r="Y29" s="2">
        <f t="shared" ref="Y29:Z29" si="77">Y20+Y23+Y26-Y32</f>
        <v>22202.968840764646</v>
      </c>
      <c r="Z29" s="2">
        <f t="shared" si="77"/>
        <v>25419.640925388558</v>
      </c>
      <c r="AA29" s="2">
        <f t="shared" ref="AA29:AB29" si="78">AA20+AA23+AA26-AA32</f>
        <v>27753.072773989166</v>
      </c>
      <c r="AB29" s="2">
        <f t="shared" si="78"/>
        <v>24244.51347200069</v>
      </c>
      <c r="AC29" s="2"/>
      <c r="AD29" s="2"/>
      <c r="AE29" s="2"/>
      <c r="AF29" s="2"/>
      <c r="AG29" s="2"/>
      <c r="AH29" s="2"/>
    </row>
    <row r="30" spans="1:34">
      <c r="A30" s="33" t="s">
        <v>261</v>
      </c>
      <c r="C30" s="2">
        <f t="shared" ref="C30" si="79">C15/C$226</f>
        <v>3777.9580738810578</v>
      </c>
      <c r="D30" s="2">
        <f t="shared" ref="D30:V30" si="80">D15/D$226</f>
        <v>3394.6728544474886</v>
      </c>
      <c r="E30" s="2">
        <f t="shared" si="80"/>
        <v>4168.6595411912249</v>
      </c>
      <c r="F30" s="2">
        <f t="shared" si="80"/>
        <v>4039.2245151323918</v>
      </c>
      <c r="G30" s="2">
        <f t="shared" si="80"/>
        <v>3804.1969302242592</v>
      </c>
      <c r="H30" s="2">
        <f t="shared" si="80"/>
        <v>3961.8374643743095</v>
      </c>
      <c r="I30" s="2">
        <f t="shared" si="80"/>
        <v>3955.320853791156</v>
      </c>
      <c r="J30" s="2">
        <f t="shared" si="80"/>
        <v>4291.864711308961</v>
      </c>
      <c r="K30" s="2">
        <f t="shared" si="80"/>
        <v>5250.4639653550012</v>
      </c>
      <c r="L30" s="2">
        <f t="shared" si="80"/>
        <v>6482.7633507877563</v>
      </c>
      <c r="M30" s="2">
        <f t="shared" si="80"/>
        <v>7495.2918072199973</v>
      </c>
      <c r="N30" s="2">
        <f t="shared" si="80"/>
        <v>9267.814841594638</v>
      </c>
      <c r="O30" s="2">
        <f t="shared" si="80"/>
        <v>10861.975668088351</v>
      </c>
      <c r="P30" s="2">
        <f t="shared" si="80"/>
        <v>10990.230782092434</v>
      </c>
      <c r="Q30" s="2">
        <f t="shared" si="80"/>
        <v>7681.4457676072152</v>
      </c>
      <c r="R30" s="2">
        <f t="shared" si="80"/>
        <v>9371.020234411224</v>
      </c>
      <c r="S30" s="2">
        <f t="shared" si="80"/>
        <v>11050.554021508498</v>
      </c>
      <c r="T30" s="2">
        <f t="shared" si="80"/>
        <v>12786.624193118856</v>
      </c>
      <c r="U30" s="2">
        <f t="shared" si="80"/>
        <v>13295.110716547433</v>
      </c>
      <c r="V30" s="2">
        <f t="shared" si="80"/>
        <v>14924.714788129999</v>
      </c>
      <c r="W30" s="2">
        <f t="shared" ref="W30:X30" si="81">W15/W$226</f>
        <v>15824.129423266586</v>
      </c>
      <c r="X30" s="2">
        <f t="shared" si="81"/>
        <v>15713.488363096076</v>
      </c>
      <c r="Y30" s="2">
        <f t="shared" ref="Y30:Z30" si="82">Y15/Y$226</f>
        <v>17532.353933293227</v>
      </c>
      <c r="Z30" s="2">
        <f t="shared" si="82"/>
        <v>20117.137181489616</v>
      </c>
      <c r="AA30" s="2">
        <f t="shared" ref="AA30:AB30" si="83">AA15/AA$226</f>
        <v>21693.701893668149</v>
      </c>
      <c r="AB30" s="2">
        <f t="shared" si="83"/>
        <v>20298.283236285261</v>
      </c>
      <c r="AC30" s="2"/>
      <c r="AD30" s="2"/>
      <c r="AE30" s="2"/>
      <c r="AF30" s="2"/>
      <c r="AG30" s="2"/>
      <c r="AH30" s="2"/>
    </row>
    <row r="31" spans="1:34">
      <c r="A31" s="33" t="s">
        <v>262</v>
      </c>
      <c r="C31" s="2">
        <f t="shared" ref="C31" si="84">C16/C$226</f>
        <v>561.10528918726504</v>
      </c>
      <c r="D31" s="2">
        <f t="shared" ref="D31:V31" si="85">D16/D$226</f>
        <v>354.33162476516145</v>
      </c>
      <c r="E31" s="2">
        <f t="shared" si="85"/>
        <v>894.5684026350815</v>
      </c>
      <c r="F31" s="2">
        <f t="shared" si="85"/>
        <v>1377.3140914293269</v>
      </c>
      <c r="G31" s="2">
        <f t="shared" si="85"/>
        <v>911.98198809384155</v>
      </c>
      <c r="H31" s="2">
        <f t="shared" si="85"/>
        <v>1157.5662624404963</v>
      </c>
      <c r="I31" s="2">
        <f t="shared" si="85"/>
        <v>1224.9340610366821</v>
      </c>
      <c r="J31" s="2">
        <f t="shared" si="85"/>
        <v>1463.3248551509967</v>
      </c>
      <c r="K31" s="2">
        <f t="shared" si="85"/>
        <v>1468.1479094200072</v>
      </c>
      <c r="L31" s="2">
        <f t="shared" si="85"/>
        <v>1586.1072480508437</v>
      </c>
      <c r="M31" s="2">
        <f t="shared" si="85"/>
        <v>1810.9828432267884</v>
      </c>
      <c r="N31" s="2">
        <f t="shared" si="85"/>
        <v>1865.642708930804</v>
      </c>
      <c r="O31" s="2">
        <f t="shared" si="85"/>
        <v>2053.4035883159368</v>
      </c>
      <c r="P31" s="2">
        <f t="shared" si="85"/>
        <v>2200.3360878936569</v>
      </c>
      <c r="Q31" s="2">
        <f t="shared" si="85"/>
        <v>1758.5296765052128</v>
      </c>
      <c r="R31" s="2">
        <f t="shared" si="85"/>
        <v>2038.8960052236712</v>
      </c>
      <c r="S31" s="2">
        <f t="shared" si="85"/>
        <v>2079.7497019111925</v>
      </c>
      <c r="T31" s="2">
        <f t="shared" si="85"/>
        <v>2418.9007443205082</v>
      </c>
      <c r="U31" s="2">
        <f t="shared" si="85"/>
        <v>2702.5931926259186</v>
      </c>
      <c r="V31" s="2">
        <f t="shared" si="85"/>
        <v>3131.8301546810972</v>
      </c>
      <c r="W31" s="2">
        <f t="shared" ref="W31:X31" si="86">W16/W$226</f>
        <v>3819.2699287202959</v>
      </c>
      <c r="X31" s="2">
        <f t="shared" si="86"/>
        <v>4042.9958261956826</v>
      </c>
      <c r="Y31" s="2">
        <f t="shared" ref="Y31:Z31" si="87">Y16/Y$226</f>
        <v>4670.6149074714212</v>
      </c>
      <c r="Z31" s="2">
        <f t="shared" si="87"/>
        <v>5302.5037438989411</v>
      </c>
      <c r="AA31" s="2">
        <f t="shared" ref="AA31:AB31" si="88">AA16/AA$226</f>
        <v>6059.3708803210175</v>
      </c>
      <c r="AB31" s="2">
        <f t="shared" si="88"/>
        <v>3946.2302357154294</v>
      </c>
      <c r="AC31" s="2"/>
      <c r="AD31" s="2"/>
      <c r="AE31" s="2"/>
      <c r="AF31" s="2"/>
      <c r="AG31" s="2"/>
      <c r="AH31" s="2"/>
    </row>
    <row r="32" spans="1:34">
      <c r="A32" s="30" t="s">
        <v>272</v>
      </c>
      <c r="B32" t="s">
        <v>66</v>
      </c>
      <c r="C32" s="2">
        <f t="shared" ref="C32" si="89">C17/C$223</f>
        <v>10977.20585220614</v>
      </c>
      <c r="D32" s="2">
        <f t="shared" ref="D32:T32" si="90">D17/D$223</f>
        <v>12129.406134086428</v>
      </c>
      <c r="E32" s="2">
        <f t="shared" si="90"/>
        <v>13405.303168341154</v>
      </c>
      <c r="F32" s="2">
        <f t="shared" si="90"/>
        <v>13821.525024763805</v>
      </c>
      <c r="G32" s="2">
        <f t="shared" si="90"/>
        <v>14218.100051487318</v>
      </c>
      <c r="H32" s="2">
        <f t="shared" si="90"/>
        <v>14479.47723500893</v>
      </c>
      <c r="I32" s="2">
        <f t="shared" si="90"/>
        <v>15175.281526017992</v>
      </c>
      <c r="J32" s="2">
        <f t="shared" si="90"/>
        <v>16005.952064262648</v>
      </c>
      <c r="K32" s="2">
        <f t="shared" si="90"/>
        <v>17775.906411429885</v>
      </c>
      <c r="L32" s="2">
        <f t="shared" si="90"/>
        <v>18817.100608141067</v>
      </c>
      <c r="M32" s="2">
        <f t="shared" si="90"/>
        <v>20623.47388958008</v>
      </c>
      <c r="N32" s="2">
        <f t="shared" si="90"/>
        <v>22558.673877296598</v>
      </c>
      <c r="O32" s="2">
        <f t="shared" si="90"/>
        <v>25396.460047796718</v>
      </c>
      <c r="P32" s="2">
        <f t="shared" si="90"/>
        <v>26060.120030643098</v>
      </c>
      <c r="Q32" s="2">
        <f t="shared" si="90"/>
        <v>25085.104187399997</v>
      </c>
      <c r="R32" s="2">
        <f t="shared" si="90"/>
        <v>26640.664349650298</v>
      </c>
      <c r="S32" s="2">
        <f t="shared" si="90"/>
        <v>28601.593505303583</v>
      </c>
      <c r="T32" s="2">
        <f t="shared" si="90"/>
        <v>30436.893887304013</v>
      </c>
      <c r="U32" s="2">
        <f>U17/U$223</f>
        <v>31537.356136080802</v>
      </c>
      <c r="V32" s="2">
        <f>V17/V$223</f>
        <v>32938.103074310828</v>
      </c>
      <c r="W32" s="2">
        <f t="shared" ref="W32:Z32" si="91">W17/W$223</f>
        <v>33935.015582911787</v>
      </c>
      <c r="X32" s="2">
        <f t="shared" si="91"/>
        <v>34921.107495326723</v>
      </c>
      <c r="Y32" s="2">
        <f t="shared" si="91"/>
        <v>36612.463501025253</v>
      </c>
      <c r="Z32" s="2">
        <f t="shared" si="91"/>
        <v>38385.50917665731</v>
      </c>
      <c r="AA32" s="2">
        <f>AA17/AA$223</f>
        <v>40298.009769482458</v>
      </c>
      <c r="AB32" s="2">
        <f>AB17/AB$223</f>
        <v>37815.784166527024</v>
      </c>
      <c r="AC32" s="2"/>
      <c r="AD32" s="2"/>
      <c r="AE32" s="2"/>
      <c r="AF32" s="2"/>
      <c r="AG32" s="2"/>
      <c r="AH32" s="2"/>
    </row>
    <row r="33" spans="1:34">
      <c r="A33" s="30"/>
      <c r="C33" s="2"/>
      <c r="D33" s="2"/>
      <c r="E33" s="2"/>
      <c r="F33" s="2"/>
      <c r="G33" s="2"/>
      <c r="H33" s="2"/>
      <c r="I33" s="2"/>
      <c r="J33" s="2"/>
      <c r="K33" s="2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10"/>
      <c r="AD33" s="10"/>
      <c r="AE33" s="10"/>
      <c r="AF33" s="10"/>
      <c r="AG33" s="10"/>
      <c r="AH33" s="71"/>
    </row>
    <row r="34" spans="1:34" ht="15">
      <c r="A34" s="1" t="s">
        <v>339</v>
      </c>
      <c r="C34" s="2"/>
      <c r="D34" s="2"/>
      <c r="E34" s="2"/>
      <c r="F34" s="2"/>
      <c r="G34" s="2"/>
      <c r="H34" s="2"/>
      <c r="I34" s="2"/>
      <c r="J34" s="2"/>
      <c r="K34" s="2"/>
      <c r="L34" s="71"/>
      <c r="M34" s="71"/>
      <c r="N34" s="71"/>
      <c r="O34" s="71"/>
      <c r="P34" s="71"/>
      <c r="Q34" s="71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</row>
    <row r="35" spans="1:34">
      <c r="A35" s="30"/>
      <c r="C35" s="20"/>
      <c r="D35" s="20"/>
      <c r="E35" s="20"/>
      <c r="F35" s="20"/>
      <c r="G35" s="20"/>
      <c r="H35" s="20"/>
      <c r="I35" s="20"/>
      <c r="J35" s="20"/>
      <c r="K35" s="20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10"/>
      <c r="AD35" s="10"/>
      <c r="AE35" s="10"/>
      <c r="AF35" s="10"/>
      <c r="AG35" s="10"/>
      <c r="AH35" s="71"/>
    </row>
    <row r="36" spans="1:34">
      <c r="A36" s="11" t="s">
        <v>540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4"/>
      <c r="X36" s="4"/>
      <c r="Y36" s="4"/>
      <c r="Z36" s="4"/>
      <c r="AA36" s="4"/>
      <c r="AB36" s="4"/>
      <c r="AC36" s="2"/>
      <c r="AD36" s="2"/>
      <c r="AE36" s="2"/>
      <c r="AF36" s="2"/>
      <c r="AG36" s="2"/>
      <c r="AH36" s="4"/>
    </row>
    <row r="37" spans="1:34">
      <c r="A37" s="30"/>
      <c r="C37" s="2"/>
      <c r="D37" s="2"/>
      <c r="E37" s="2"/>
      <c r="F37" s="2"/>
      <c r="G37" s="2"/>
      <c r="H37" s="2"/>
      <c r="I37" s="2"/>
      <c r="J37" s="2"/>
      <c r="K37" s="2"/>
      <c r="L37" s="2"/>
      <c r="R37" s="58"/>
    </row>
    <row r="38" spans="1:34">
      <c r="A38" s="30" t="s">
        <v>266</v>
      </c>
      <c r="B38" t="s">
        <v>67</v>
      </c>
      <c r="C38" s="34">
        <f t="shared" ref="C38:Z38" si="92">C39+C55+C59+C60</f>
        <v>271.72499999999997</v>
      </c>
      <c r="D38" s="34">
        <f t="shared" si="92"/>
        <v>496.54200000000003</v>
      </c>
      <c r="E38" s="34">
        <f t="shared" si="92"/>
        <v>708.30499999999995</v>
      </c>
      <c r="F38" s="34">
        <f t="shared" si="92"/>
        <v>769.72500000000002</v>
      </c>
      <c r="G38" s="34">
        <f t="shared" si="92"/>
        <v>876.59</v>
      </c>
      <c r="H38" s="34">
        <f t="shared" si="92"/>
        <v>931.67570000000001</v>
      </c>
      <c r="I38" s="34">
        <f t="shared" si="92"/>
        <v>1105.6788019999999</v>
      </c>
      <c r="J38" s="34">
        <f t="shared" si="92"/>
        <v>1211.0166000000004</v>
      </c>
      <c r="K38" s="34">
        <f t="shared" si="92"/>
        <v>1367.8126999999999</v>
      </c>
      <c r="L38" s="34">
        <f t="shared" si="92"/>
        <v>2266.625122142857</v>
      </c>
      <c r="M38" s="34">
        <f t="shared" si="92"/>
        <v>2810.2504319999998</v>
      </c>
      <c r="N38" s="34">
        <f t="shared" si="92"/>
        <v>3694.6843939</v>
      </c>
      <c r="O38" s="34">
        <f t="shared" si="92"/>
        <v>4972.6350360000006</v>
      </c>
      <c r="P38" s="34">
        <f t="shared" si="92"/>
        <v>5854.1751783</v>
      </c>
      <c r="Q38" s="34">
        <f t="shared" si="92"/>
        <v>5264.4950890400005</v>
      </c>
      <c r="R38" s="34">
        <f t="shared" si="92"/>
        <v>5865.8005007991997</v>
      </c>
      <c r="S38" s="34">
        <f t="shared" si="92"/>
        <v>6873.6614105635999</v>
      </c>
      <c r="T38" s="34">
        <f t="shared" si="92"/>
        <v>7560.0456340400006</v>
      </c>
      <c r="U38" s="34">
        <f t="shared" si="92"/>
        <v>7434.1522711159068</v>
      </c>
      <c r="V38" s="34">
        <f t="shared" si="92"/>
        <v>8118.8382229669996</v>
      </c>
      <c r="W38" s="34">
        <f t="shared" si="92"/>
        <v>8963.1731824360013</v>
      </c>
      <c r="X38" s="34">
        <f t="shared" si="92"/>
        <v>9675.5067724260043</v>
      </c>
      <c r="Y38" s="34">
        <f t="shared" si="92"/>
        <v>10921.173906980001</v>
      </c>
      <c r="Z38" s="34">
        <f t="shared" si="92"/>
        <v>11822.151901180001</v>
      </c>
      <c r="AA38" s="34">
        <f t="shared" ref="AA38:AG38" si="93">AA39+AA55+AA59+AA60</f>
        <v>12907.343685770002</v>
      </c>
      <c r="AB38" s="34">
        <f t="shared" si="93"/>
        <v>12407.017042519999</v>
      </c>
      <c r="AC38" s="34">
        <f t="shared" si="93"/>
        <v>13402</v>
      </c>
      <c r="AD38" s="34">
        <f t="shared" si="93"/>
        <v>15221</v>
      </c>
      <c r="AE38" s="34">
        <f t="shared" si="93"/>
        <v>16673</v>
      </c>
      <c r="AF38" s="34">
        <f t="shared" si="93"/>
        <v>18243</v>
      </c>
      <c r="AG38" s="34">
        <f t="shared" si="93"/>
        <v>19670</v>
      </c>
      <c r="AH38" s="34"/>
    </row>
    <row r="39" spans="1:34">
      <c r="A39" s="31" t="s">
        <v>258</v>
      </c>
      <c r="B39" t="s">
        <v>45</v>
      </c>
      <c r="C39" s="34">
        <f t="shared" ref="C39:Z39" si="94">C40+C41</f>
        <v>142.94499999999999</v>
      </c>
      <c r="D39" s="34">
        <f t="shared" si="94"/>
        <v>324.22500000000002</v>
      </c>
      <c r="E39" s="34">
        <f t="shared" si="94"/>
        <v>514.68599999999992</v>
      </c>
      <c r="F39" s="34">
        <f t="shared" si="94"/>
        <v>543.32400000000007</v>
      </c>
      <c r="G39" s="34">
        <f t="shared" si="94"/>
        <v>683.245</v>
      </c>
      <c r="H39" s="34">
        <f t="shared" si="94"/>
        <v>740.34780000000001</v>
      </c>
      <c r="I39" s="34">
        <f t="shared" si="94"/>
        <v>833.16559999999993</v>
      </c>
      <c r="J39" s="34">
        <f t="shared" si="94"/>
        <v>946.19430000000011</v>
      </c>
      <c r="K39" s="34">
        <f t="shared" si="94"/>
        <v>1027.441</v>
      </c>
      <c r="L39" s="34">
        <f t="shared" si="94"/>
        <v>1530.2509381428572</v>
      </c>
      <c r="M39" s="34">
        <f t="shared" si="94"/>
        <v>1982.6646180000002</v>
      </c>
      <c r="N39" s="34">
        <f t="shared" si="94"/>
        <v>2646.5407690000002</v>
      </c>
      <c r="O39" s="34">
        <f t="shared" si="94"/>
        <v>3669.0894360000002</v>
      </c>
      <c r="P39" s="34">
        <f t="shared" si="94"/>
        <v>4752.6569179999997</v>
      </c>
      <c r="Q39" s="34">
        <f t="shared" si="94"/>
        <v>4388.873634040001</v>
      </c>
      <c r="R39" s="34">
        <f t="shared" si="94"/>
        <v>4867.4405007992</v>
      </c>
      <c r="S39" s="34">
        <f t="shared" si="94"/>
        <v>6134.7518580236001</v>
      </c>
      <c r="T39" s="34">
        <f t="shared" si="94"/>
        <v>6670.9694821400008</v>
      </c>
      <c r="U39" s="34">
        <f t="shared" si="94"/>
        <v>6659.2953364259065</v>
      </c>
      <c r="V39" s="34">
        <f t="shared" si="94"/>
        <v>7241.556858216999</v>
      </c>
      <c r="W39" s="34">
        <f t="shared" si="94"/>
        <v>8010.8563513100007</v>
      </c>
      <c r="X39" s="34">
        <f t="shared" si="94"/>
        <v>8786.0653158800014</v>
      </c>
      <c r="Y39" s="34">
        <f t="shared" si="94"/>
        <v>9778.94832933</v>
      </c>
      <c r="Z39" s="34">
        <f t="shared" si="94"/>
        <v>10506.31617455</v>
      </c>
      <c r="AA39" s="34">
        <f t="shared" ref="AA39:AG39" si="95">AA40+AA41</f>
        <v>11417.838802509999</v>
      </c>
      <c r="AB39" s="34">
        <f t="shared" si="95"/>
        <v>10964.412546380001</v>
      </c>
      <c r="AC39" s="34">
        <f t="shared" si="95"/>
        <v>12045</v>
      </c>
      <c r="AD39" s="34">
        <f t="shared" si="95"/>
        <v>13682</v>
      </c>
      <c r="AE39" s="34">
        <f t="shared" si="95"/>
        <v>15042</v>
      </c>
      <c r="AF39" s="34">
        <f t="shared" si="95"/>
        <v>16505</v>
      </c>
      <c r="AG39" s="34">
        <f t="shared" si="95"/>
        <v>17813</v>
      </c>
      <c r="AH39" s="34"/>
    </row>
    <row r="40" spans="1:34">
      <c r="A40" s="33" t="s">
        <v>276</v>
      </c>
      <c r="B40" t="s">
        <v>43</v>
      </c>
      <c r="C40" s="34">
        <f t="shared" ref="C40:Z40" si="96">C44+C47+C50</f>
        <v>66.745000000000005</v>
      </c>
      <c r="D40" s="34">
        <f t="shared" si="96"/>
        <v>158.42699999999999</v>
      </c>
      <c r="E40" s="34">
        <f t="shared" si="96"/>
        <v>319.43099999999998</v>
      </c>
      <c r="F40" s="34">
        <f t="shared" si="96"/>
        <v>304.017</v>
      </c>
      <c r="G40" s="34">
        <f t="shared" si="96"/>
        <v>397.04399999999998</v>
      </c>
      <c r="H40" s="34">
        <f t="shared" si="96"/>
        <v>436.84109999999998</v>
      </c>
      <c r="I40" s="34">
        <f t="shared" si="96"/>
        <v>511.40429999999998</v>
      </c>
      <c r="J40" s="34">
        <f t="shared" si="96"/>
        <v>578.0308</v>
      </c>
      <c r="K40" s="34">
        <f t="shared" si="96"/>
        <v>607.80729999999994</v>
      </c>
      <c r="L40" s="34">
        <f t="shared" si="96"/>
        <v>909.63673314285711</v>
      </c>
      <c r="M40" s="34">
        <f t="shared" si="96"/>
        <v>1397.2579480000002</v>
      </c>
      <c r="N40" s="34">
        <f t="shared" si="96"/>
        <v>1800.647397</v>
      </c>
      <c r="O40" s="34">
        <f t="shared" si="96"/>
        <v>2454.268321</v>
      </c>
      <c r="P40" s="34">
        <f t="shared" si="96"/>
        <v>2639.3485939999996</v>
      </c>
      <c r="Q40" s="34">
        <f t="shared" si="96"/>
        <v>2530.8960540400003</v>
      </c>
      <c r="R40" s="34">
        <f t="shared" si="96"/>
        <v>2834.2969076431</v>
      </c>
      <c r="S40" s="34">
        <f t="shared" si="96"/>
        <v>3492.7267112299996</v>
      </c>
      <c r="T40" s="34">
        <f t="shared" si="96"/>
        <v>3790.0169594900008</v>
      </c>
      <c r="U40" s="34">
        <f t="shared" si="96"/>
        <v>3659.4208167577071</v>
      </c>
      <c r="V40" s="34">
        <f t="shared" si="96"/>
        <v>4203.610525226999</v>
      </c>
      <c r="W40" s="34">
        <f t="shared" si="96"/>
        <v>4445.4804150300006</v>
      </c>
      <c r="X40" s="34">
        <f t="shared" si="96"/>
        <v>4426.0920999800001</v>
      </c>
      <c r="Y40" s="34">
        <f t="shared" si="96"/>
        <v>5645.15363824</v>
      </c>
      <c r="Z40" s="34">
        <f t="shared" si="96"/>
        <v>5966.0533188399995</v>
      </c>
      <c r="AA40" s="34">
        <f t="shared" ref="AA40:AG40" si="97">AA44+AA47+AA50</f>
        <v>6824.7702910299995</v>
      </c>
      <c r="AB40" s="34">
        <f t="shared" si="97"/>
        <v>6530.9947443500005</v>
      </c>
      <c r="AC40" s="34">
        <f t="shared" si="97"/>
        <v>6858</v>
      </c>
      <c r="AD40" s="34">
        <f t="shared" si="97"/>
        <v>7787</v>
      </c>
      <c r="AE40" s="34">
        <f t="shared" si="97"/>
        <v>8541</v>
      </c>
      <c r="AF40" s="34">
        <f t="shared" si="97"/>
        <v>9351</v>
      </c>
      <c r="AG40" s="34">
        <f t="shared" si="97"/>
        <v>10069</v>
      </c>
      <c r="AH40" s="34"/>
    </row>
    <row r="41" spans="1:34">
      <c r="A41" s="33" t="s">
        <v>277</v>
      </c>
      <c r="B41" t="s">
        <v>44</v>
      </c>
      <c r="C41" s="34">
        <f t="shared" ref="C41:Z41" si="98">C42+C43+C51+C54</f>
        <v>76.2</v>
      </c>
      <c r="D41" s="34">
        <f t="shared" si="98"/>
        <v>165.798</v>
      </c>
      <c r="E41" s="34">
        <f t="shared" si="98"/>
        <v>195.255</v>
      </c>
      <c r="F41" s="34">
        <f t="shared" si="98"/>
        <v>239.30700000000002</v>
      </c>
      <c r="G41" s="34">
        <f t="shared" si="98"/>
        <v>286.20100000000002</v>
      </c>
      <c r="H41" s="34">
        <f t="shared" si="98"/>
        <v>303.50670000000008</v>
      </c>
      <c r="I41" s="34">
        <f t="shared" si="98"/>
        <v>321.76129999999995</v>
      </c>
      <c r="J41" s="34">
        <f t="shared" si="98"/>
        <v>368.16350000000006</v>
      </c>
      <c r="K41" s="34">
        <f t="shared" si="98"/>
        <v>419.63370000000009</v>
      </c>
      <c r="L41" s="34">
        <f t="shared" si="98"/>
        <v>620.61420499999997</v>
      </c>
      <c r="M41" s="34">
        <f t="shared" si="98"/>
        <v>585.40666999999996</v>
      </c>
      <c r="N41" s="34">
        <f t="shared" si="98"/>
        <v>845.893372</v>
      </c>
      <c r="O41" s="34">
        <f t="shared" si="98"/>
        <v>1214.821115</v>
      </c>
      <c r="P41" s="34">
        <f t="shared" si="98"/>
        <v>2113.3083240000001</v>
      </c>
      <c r="Q41" s="34">
        <f t="shared" si="98"/>
        <v>1857.9775800000002</v>
      </c>
      <c r="R41" s="34">
        <f t="shared" si="98"/>
        <v>2033.1435931561</v>
      </c>
      <c r="S41" s="34">
        <f t="shared" si="98"/>
        <v>2642.0251467936005</v>
      </c>
      <c r="T41" s="34">
        <f t="shared" si="98"/>
        <v>2880.95252265</v>
      </c>
      <c r="U41" s="34">
        <f t="shared" si="98"/>
        <v>2999.8745196681998</v>
      </c>
      <c r="V41" s="34">
        <f t="shared" si="98"/>
        <v>3037.94633299</v>
      </c>
      <c r="W41" s="34">
        <f t="shared" si="98"/>
        <v>3565.3759362800001</v>
      </c>
      <c r="X41" s="34">
        <f t="shared" si="98"/>
        <v>4359.9732159000005</v>
      </c>
      <c r="Y41" s="34">
        <f t="shared" si="98"/>
        <v>4133.79469109</v>
      </c>
      <c r="Z41" s="34">
        <f t="shared" si="98"/>
        <v>4540.2628557099997</v>
      </c>
      <c r="AA41" s="34">
        <f t="shared" ref="AA41" si="99">AA42+AA43+AA51+AA54</f>
        <v>4593.0685114799999</v>
      </c>
      <c r="AB41" s="34">
        <f>AB42+AB43+AB51+AB54</f>
        <v>4433.4178020300005</v>
      </c>
      <c r="AC41" s="34">
        <f t="shared" ref="AC41:AG41" si="100">AC42+AC43+AC51+AC54</f>
        <v>5187</v>
      </c>
      <c r="AD41" s="34">
        <f t="shared" si="100"/>
        <v>5895</v>
      </c>
      <c r="AE41" s="34">
        <f t="shared" si="100"/>
        <v>6501</v>
      </c>
      <c r="AF41" s="34">
        <f t="shared" si="100"/>
        <v>7154</v>
      </c>
      <c r="AG41" s="34">
        <f t="shared" si="100"/>
        <v>7744</v>
      </c>
      <c r="AH41" s="34"/>
    </row>
    <row r="42" spans="1:34">
      <c r="A42" s="35" t="s">
        <v>340</v>
      </c>
      <c r="C42" s="73">
        <v>20.9</v>
      </c>
      <c r="D42" s="73">
        <v>43.856999999999999</v>
      </c>
      <c r="E42" s="73">
        <v>76.992999999999995</v>
      </c>
      <c r="F42" s="73">
        <v>88.563000000000002</v>
      </c>
      <c r="G42" s="73">
        <v>104.85300000000001</v>
      </c>
      <c r="H42" s="73">
        <v>108.36500000000001</v>
      </c>
      <c r="I42" s="73">
        <v>135.76300000000001</v>
      </c>
      <c r="J42" s="73">
        <v>143.036</v>
      </c>
      <c r="K42" s="73">
        <v>152.881</v>
      </c>
      <c r="L42" s="73">
        <v>268.64989199999997</v>
      </c>
      <c r="M42" s="73">
        <v>290.68501600000002</v>
      </c>
      <c r="N42" s="73">
        <v>385.94549400000005</v>
      </c>
      <c r="O42" s="73">
        <v>526.74809000000005</v>
      </c>
      <c r="P42" s="73">
        <v>1296.3440000000001</v>
      </c>
      <c r="Q42" s="73">
        <v>1118.94596</v>
      </c>
      <c r="R42" s="73">
        <v>1202</v>
      </c>
      <c r="S42" s="73">
        <v>1551.0399848700001</v>
      </c>
      <c r="T42" s="73">
        <v>1764.7542865599999</v>
      </c>
      <c r="U42" s="73">
        <v>1934.3427214499998</v>
      </c>
      <c r="V42" s="73">
        <v>1938.7944787800002</v>
      </c>
      <c r="W42" s="73">
        <v>2223.2206086800002</v>
      </c>
      <c r="X42" s="73">
        <v>2414.0503322700001</v>
      </c>
      <c r="Y42" s="73">
        <v>2918.86540638</v>
      </c>
      <c r="Z42" s="73">
        <v>3247.0888309499996</v>
      </c>
      <c r="AA42" s="73">
        <v>3482.7938229499996</v>
      </c>
      <c r="AB42" s="73">
        <v>3326.7350886700001</v>
      </c>
      <c r="AC42" s="73">
        <v>3809</v>
      </c>
      <c r="AD42" s="73">
        <v>4383</v>
      </c>
      <c r="AE42" s="73">
        <v>4868</v>
      </c>
      <c r="AF42" s="73">
        <v>5392</v>
      </c>
      <c r="AG42" s="73">
        <v>5869</v>
      </c>
      <c r="AH42" s="73"/>
    </row>
    <row r="43" spans="1:34">
      <c r="A43" s="35" t="s">
        <v>341</v>
      </c>
      <c r="C43" s="73">
        <v>28.6</v>
      </c>
      <c r="D43" s="73">
        <v>33.164000000000001</v>
      </c>
      <c r="E43" s="73">
        <v>38.900000000000006</v>
      </c>
      <c r="F43" s="73">
        <v>50.933</v>
      </c>
      <c r="G43" s="73">
        <v>55.456000000000003</v>
      </c>
      <c r="H43" s="73">
        <v>80.156000000000006</v>
      </c>
      <c r="I43" s="73">
        <v>66.453000000000003</v>
      </c>
      <c r="J43" s="73">
        <v>82.539000000000001</v>
      </c>
      <c r="K43" s="73">
        <v>101.509</v>
      </c>
      <c r="L43" s="73">
        <v>161.58968000000002</v>
      </c>
      <c r="M43" s="73">
        <v>210.30123299999997</v>
      </c>
      <c r="N43" s="73">
        <v>341.07047</v>
      </c>
      <c r="O43" s="73">
        <v>554.79632500000002</v>
      </c>
      <c r="P43" s="73">
        <v>592.11912399999994</v>
      </c>
      <c r="Q43" s="73">
        <v>517.65272000000004</v>
      </c>
      <c r="R43" s="73">
        <v>575.96798203000003</v>
      </c>
      <c r="S43" s="73">
        <v>832.20127835999995</v>
      </c>
      <c r="T43" s="73">
        <v>850.99504448000005</v>
      </c>
      <c r="U43" s="73">
        <v>806.54527865999978</v>
      </c>
      <c r="V43" s="73">
        <v>828.82314112999995</v>
      </c>
      <c r="W43" s="73">
        <v>1025.2284216200001</v>
      </c>
      <c r="X43" s="73">
        <v>1055.9364862300001</v>
      </c>
      <c r="Y43" s="73">
        <v>756.55550201999995</v>
      </c>
      <c r="Z43" s="73">
        <v>736.62435352</v>
      </c>
      <c r="AA43" s="73">
        <v>866.28887207000002</v>
      </c>
      <c r="AB43" s="73">
        <v>919.44058055999994</v>
      </c>
      <c r="AC43" s="73">
        <v>907</v>
      </c>
      <c r="AD43" s="73">
        <v>997</v>
      </c>
      <c r="AE43" s="73">
        <v>1088</v>
      </c>
      <c r="AF43" s="73">
        <v>1186</v>
      </c>
      <c r="AG43" s="73">
        <v>1275</v>
      </c>
      <c r="AH43" s="73"/>
    </row>
    <row r="44" spans="1:34">
      <c r="A44" s="35" t="s">
        <v>342</v>
      </c>
      <c r="C44" s="34">
        <v>58.5</v>
      </c>
      <c r="D44" s="34">
        <f t="shared" ref="D44:AG44" si="101">D45+D46</f>
        <v>124.34399999999999</v>
      </c>
      <c r="E44" s="34">
        <f t="shared" si="101"/>
        <v>205.48</v>
      </c>
      <c r="F44" s="34">
        <f t="shared" si="101"/>
        <v>208.66800000000001</v>
      </c>
      <c r="G44" s="34">
        <f t="shared" si="101"/>
        <v>244.41300000000001</v>
      </c>
      <c r="H44" s="34">
        <f t="shared" si="101"/>
        <v>289.25700000000001</v>
      </c>
      <c r="I44" s="34">
        <f t="shared" si="101"/>
        <v>355.76499999999999</v>
      </c>
      <c r="J44" s="34">
        <f t="shared" si="101"/>
        <v>413.74099999999999</v>
      </c>
      <c r="K44" s="34">
        <f t="shared" si="101"/>
        <v>415.17899999999997</v>
      </c>
      <c r="L44" s="34">
        <f t="shared" si="101"/>
        <v>628.15812499999993</v>
      </c>
      <c r="M44" s="34">
        <f t="shared" si="101"/>
        <v>987.43173300000001</v>
      </c>
      <c r="N44" s="34">
        <f t="shared" si="101"/>
        <v>1332.65119</v>
      </c>
      <c r="O44" s="34">
        <f t="shared" si="101"/>
        <v>1973.6658</v>
      </c>
      <c r="P44" s="34">
        <f t="shared" si="101"/>
        <v>2068.9883599999998</v>
      </c>
      <c r="Q44" s="34">
        <f t="shared" si="101"/>
        <v>2051.748</v>
      </c>
      <c r="R44" s="34">
        <f t="shared" si="101"/>
        <v>2203.0933771544001</v>
      </c>
      <c r="S44" s="34">
        <f t="shared" si="101"/>
        <v>2784.3462878999999</v>
      </c>
      <c r="T44" s="34">
        <f t="shared" si="101"/>
        <v>3040.3318509400005</v>
      </c>
      <c r="U44" s="34">
        <f t="shared" si="101"/>
        <v>2847.8674677671997</v>
      </c>
      <c r="V44" s="34">
        <f t="shared" si="101"/>
        <v>3298.5183162269996</v>
      </c>
      <c r="W44" s="34">
        <f t="shared" si="101"/>
        <v>3505.4546394700001</v>
      </c>
      <c r="X44" s="34">
        <f t="shared" si="101"/>
        <v>3286.3933711</v>
      </c>
      <c r="Y44" s="34">
        <f t="shared" si="101"/>
        <v>4122.6128028499998</v>
      </c>
      <c r="Z44" s="34">
        <f t="shared" si="101"/>
        <v>4426.9098318699998</v>
      </c>
      <c r="AA44" s="34">
        <f t="shared" si="101"/>
        <v>5239.0206664799998</v>
      </c>
      <c r="AB44" s="34">
        <f t="shared" si="101"/>
        <v>4837.23342761</v>
      </c>
      <c r="AC44" s="34">
        <f t="shared" si="101"/>
        <v>5152</v>
      </c>
      <c r="AD44" s="34">
        <f t="shared" si="101"/>
        <v>5928</v>
      </c>
      <c r="AE44" s="34">
        <f t="shared" si="101"/>
        <v>6583</v>
      </c>
      <c r="AF44" s="34">
        <f t="shared" si="101"/>
        <v>7292</v>
      </c>
      <c r="AG44" s="34">
        <f t="shared" si="101"/>
        <v>7938</v>
      </c>
      <c r="AH44" s="34"/>
    </row>
    <row r="45" spans="1:34">
      <c r="A45" s="36" t="s">
        <v>343</v>
      </c>
      <c r="C45" s="73"/>
      <c r="D45" s="73">
        <v>103.22</v>
      </c>
      <c r="E45" s="73">
        <v>131.58799999999999</v>
      </c>
      <c r="F45" s="73">
        <v>120.863</v>
      </c>
      <c r="G45" s="73">
        <v>142.66500000000002</v>
      </c>
      <c r="H45" s="73">
        <v>164.7484</v>
      </c>
      <c r="I45" s="73">
        <v>200.65</v>
      </c>
      <c r="J45" s="73">
        <v>213.411</v>
      </c>
      <c r="K45" s="73">
        <v>229.85399999999998</v>
      </c>
      <c r="L45" s="73">
        <v>262.63549899999998</v>
      </c>
      <c r="M45" s="73">
        <v>362.52120400000001</v>
      </c>
      <c r="N45" s="73">
        <v>405.08625000000001</v>
      </c>
      <c r="O45" s="73">
        <v>678.42180000000008</v>
      </c>
      <c r="P45" s="73">
        <v>738.41271999999992</v>
      </c>
      <c r="Q45" s="73">
        <v>825.32080000000008</v>
      </c>
      <c r="R45" s="73">
        <v>1061.6442938509001</v>
      </c>
      <c r="S45" s="73">
        <v>1898.02319171</v>
      </c>
      <c r="T45" s="73">
        <v>2292.9146728600003</v>
      </c>
      <c r="U45" s="73">
        <v>2261.6834100503997</v>
      </c>
      <c r="V45" s="73">
        <v>2126.1492905685996</v>
      </c>
      <c r="W45" s="73">
        <v>1867.9306324500001</v>
      </c>
      <c r="X45" s="73">
        <v>929.7396339500001</v>
      </c>
      <c r="Y45" s="73">
        <v>1232.3101173599998</v>
      </c>
      <c r="Z45" s="73">
        <v>1076.8474691500001</v>
      </c>
      <c r="AA45" s="73">
        <v>1515.66098066</v>
      </c>
      <c r="AB45" s="73">
        <v>1470.2537623700002</v>
      </c>
      <c r="AC45" s="73">
        <v>1603</v>
      </c>
      <c r="AD45" s="73">
        <v>1843</v>
      </c>
      <c r="AE45" s="73">
        <v>2032</v>
      </c>
      <c r="AF45" s="73">
        <v>2267</v>
      </c>
      <c r="AG45" s="73">
        <v>2475</v>
      </c>
      <c r="AH45" s="73"/>
    </row>
    <row r="46" spans="1:34">
      <c r="A46" s="36" t="s">
        <v>344</v>
      </c>
      <c r="C46" s="73"/>
      <c r="D46" s="73">
        <v>21.124000000000002</v>
      </c>
      <c r="E46" s="73">
        <v>73.891999999999996</v>
      </c>
      <c r="F46" s="73">
        <v>87.804999999999993</v>
      </c>
      <c r="G46" s="73">
        <v>101.74799999999999</v>
      </c>
      <c r="H46" s="73">
        <v>124.5086</v>
      </c>
      <c r="I46" s="73">
        <v>155.11500000000001</v>
      </c>
      <c r="J46" s="73">
        <v>200.33</v>
      </c>
      <c r="K46" s="73">
        <v>185.32499999999999</v>
      </c>
      <c r="L46" s="73">
        <v>365.52262599999995</v>
      </c>
      <c r="M46" s="73">
        <v>624.910529</v>
      </c>
      <c r="N46" s="73">
        <v>927.56494000000009</v>
      </c>
      <c r="O46" s="73">
        <v>1295.2439999999999</v>
      </c>
      <c r="P46" s="73">
        <v>1330.5756399999998</v>
      </c>
      <c r="Q46" s="73">
        <v>1226.4271999999999</v>
      </c>
      <c r="R46" s="73">
        <v>1141.4490833034999</v>
      </c>
      <c r="S46" s="73">
        <v>886.32309619000011</v>
      </c>
      <c r="T46" s="73">
        <v>747.4171780800001</v>
      </c>
      <c r="U46" s="73">
        <v>586.1840577168</v>
      </c>
      <c r="V46" s="73">
        <v>1172.3690256584002</v>
      </c>
      <c r="W46" s="73">
        <v>1637.52400702</v>
      </c>
      <c r="X46" s="73">
        <v>2356.6537371499999</v>
      </c>
      <c r="Y46" s="73">
        <v>2890.3026854899999</v>
      </c>
      <c r="Z46" s="73">
        <v>3350.0623627199998</v>
      </c>
      <c r="AA46" s="73">
        <v>3723.3596858199999</v>
      </c>
      <c r="AB46" s="73">
        <v>3366.9796652399996</v>
      </c>
      <c r="AC46" s="73">
        <v>3549</v>
      </c>
      <c r="AD46" s="73">
        <v>4085</v>
      </c>
      <c r="AE46" s="73">
        <v>4551</v>
      </c>
      <c r="AF46" s="73">
        <v>5025</v>
      </c>
      <c r="AG46" s="73">
        <v>5463</v>
      </c>
      <c r="AH46" s="73"/>
    </row>
    <row r="47" spans="1:34">
      <c r="A47" s="35" t="s">
        <v>345</v>
      </c>
      <c r="C47" s="34">
        <v>2.8</v>
      </c>
      <c r="D47" s="34">
        <f t="shared" ref="D47:AG47" si="102">D48+D49</f>
        <v>13.712</v>
      </c>
      <c r="E47" s="34">
        <f t="shared" si="102"/>
        <v>52.765999999999998</v>
      </c>
      <c r="F47" s="34">
        <f t="shared" si="102"/>
        <v>33.558999999999997</v>
      </c>
      <c r="G47" s="34">
        <f t="shared" si="102"/>
        <v>118.55799999999999</v>
      </c>
      <c r="H47" s="34">
        <f t="shared" si="102"/>
        <v>94.546099999999996</v>
      </c>
      <c r="I47" s="34">
        <f t="shared" si="102"/>
        <v>100.66030000000001</v>
      </c>
      <c r="J47" s="34">
        <f t="shared" si="102"/>
        <v>105.24380000000001</v>
      </c>
      <c r="K47" s="34">
        <f t="shared" si="102"/>
        <v>122.32130000000001</v>
      </c>
      <c r="L47" s="34">
        <f t="shared" si="102"/>
        <v>181.34060314285716</v>
      </c>
      <c r="M47" s="34">
        <f t="shared" si="102"/>
        <v>286.42102399999999</v>
      </c>
      <c r="N47" s="34">
        <f t="shared" si="102"/>
        <v>335.62996599999997</v>
      </c>
      <c r="O47" s="34">
        <f t="shared" si="102"/>
        <v>428.63694999999996</v>
      </c>
      <c r="P47" s="34">
        <f t="shared" si="102"/>
        <v>518.47939399999996</v>
      </c>
      <c r="Q47" s="34">
        <f t="shared" si="102"/>
        <v>443.23663999999997</v>
      </c>
      <c r="R47" s="34">
        <f t="shared" si="102"/>
        <v>560.8206584687</v>
      </c>
      <c r="S47" s="34">
        <f t="shared" si="102"/>
        <v>615.16960089000008</v>
      </c>
      <c r="T47" s="34">
        <f t="shared" si="102"/>
        <v>659.60611392999999</v>
      </c>
      <c r="U47" s="34">
        <f t="shared" si="102"/>
        <v>722.17805822050718</v>
      </c>
      <c r="V47" s="34">
        <f t="shared" si="102"/>
        <v>810.20900227999971</v>
      </c>
      <c r="W47" s="34">
        <f t="shared" si="102"/>
        <v>870.73181496000007</v>
      </c>
      <c r="X47" s="34">
        <f t="shared" si="102"/>
        <v>1069.6580877600002</v>
      </c>
      <c r="Y47" s="34">
        <f t="shared" si="102"/>
        <v>1450.9219494700001</v>
      </c>
      <c r="Z47" s="34">
        <f t="shared" si="102"/>
        <v>1465.7265529699998</v>
      </c>
      <c r="AA47" s="34">
        <f t="shared" si="102"/>
        <v>1506.6757964900003</v>
      </c>
      <c r="AB47" s="34">
        <f t="shared" si="102"/>
        <v>1619.3922997300001</v>
      </c>
      <c r="AC47" s="34">
        <f t="shared" si="102"/>
        <v>1628</v>
      </c>
      <c r="AD47" s="34">
        <f t="shared" si="102"/>
        <v>1769</v>
      </c>
      <c r="AE47" s="34">
        <f t="shared" si="102"/>
        <v>1858</v>
      </c>
      <c r="AF47" s="34">
        <f t="shared" si="102"/>
        <v>1949</v>
      </c>
      <c r="AG47" s="34">
        <f t="shared" si="102"/>
        <v>2011</v>
      </c>
      <c r="AH47" s="34"/>
    </row>
    <row r="48" spans="1:34">
      <c r="A48" s="36" t="s">
        <v>343</v>
      </c>
      <c r="C48" s="73"/>
      <c r="D48" s="73">
        <v>3.4450000000000003</v>
      </c>
      <c r="E48" s="73">
        <v>4.8470000000000004</v>
      </c>
      <c r="F48" s="73">
        <v>3.3340000000000001</v>
      </c>
      <c r="G48" s="73">
        <v>13.499999999999998</v>
      </c>
      <c r="H48" s="73">
        <v>10.530999999999999</v>
      </c>
      <c r="I48" s="73">
        <v>21.232999999999997</v>
      </c>
      <c r="J48" s="73">
        <v>26.032999999999998</v>
      </c>
      <c r="K48" s="73">
        <v>28.083000000000002</v>
      </c>
      <c r="L48" s="73">
        <v>62.001064</v>
      </c>
      <c r="M48" s="73">
        <v>65.178280000000001</v>
      </c>
      <c r="N48" s="73">
        <v>92.623535000000004</v>
      </c>
      <c r="O48" s="73">
        <v>121.59835</v>
      </c>
      <c r="P48" s="73">
        <v>122.36878400000001</v>
      </c>
      <c r="Q48" s="73">
        <v>114.27839999999999</v>
      </c>
      <c r="R48" s="73">
        <v>165.9460303578</v>
      </c>
      <c r="S48" s="73">
        <v>190.26751201000002</v>
      </c>
      <c r="T48" s="73">
        <v>208.92262353000001</v>
      </c>
      <c r="U48" s="73">
        <v>205.57469029000004</v>
      </c>
      <c r="V48" s="73">
        <v>211.77352358999997</v>
      </c>
      <c r="W48" s="73">
        <v>219.594371</v>
      </c>
      <c r="X48" s="73">
        <v>181.92841443</v>
      </c>
      <c r="Y48" s="73">
        <v>197.49056628</v>
      </c>
      <c r="Z48" s="73">
        <v>176.04349669999999</v>
      </c>
      <c r="AA48" s="73">
        <v>143.16929206</v>
      </c>
      <c r="AB48" s="73">
        <v>164.88885506</v>
      </c>
      <c r="AC48" s="73">
        <v>166</v>
      </c>
      <c r="AD48" s="73">
        <v>180</v>
      </c>
      <c r="AE48" s="73">
        <v>189</v>
      </c>
      <c r="AF48" s="73">
        <v>198</v>
      </c>
      <c r="AG48" s="73">
        <v>204</v>
      </c>
      <c r="AH48" s="73"/>
    </row>
    <row r="49" spans="1:38">
      <c r="A49" s="36" t="s">
        <v>344</v>
      </c>
      <c r="C49" s="73"/>
      <c r="D49" s="73">
        <v>10.266999999999999</v>
      </c>
      <c r="E49" s="73">
        <v>47.918999999999997</v>
      </c>
      <c r="F49" s="73">
        <v>30.224999999999998</v>
      </c>
      <c r="G49" s="73">
        <v>105.05799999999999</v>
      </c>
      <c r="H49" s="73">
        <v>84.01509999999999</v>
      </c>
      <c r="I49" s="73">
        <v>79.427300000000002</v>
      </c>
      <c r="J49" s="73">
        <v>79.210800000000006</v>
      </c>
      <c r="K49" s="73">
        <v>94.23830000000001</v>
      </c>
      <c r="L49" s="73">
        <v>119.33953914285715</v>
      </c>
      <c r="M49" s="73">
        <v>221.24274400000002</v>
      </c>
      <c r="N49" s="73">
        <v>243.00643099999999</v>
      </c>
      <c r="O49" s="73">
        <v>307.03859999999997</v>
      </c>
      <c r="P49" s="73">
        <v>396.11061000000001</v>
      </c>
      <c r="Q49" s="73">
        <v>328.95823999999999</v>
      </c>
      <c r="R49" s="73">
        <v>394.87462811090001</v>
      </c>
      <c r="S49" s="73">
        <v>424.90208888000001</v>
      </c>
      <c r="T49" s="73">
        <v>450.68349039999998</v>
      </c>
      <c r="U49" s="73">
        <v>516.60336793050715</v>
      </c>
      <c r="V49" s="73">
        <v>598.43547868999974</v>
      </c>
      <c r="W49" s="73">
        <v>651.13744396000004</v>
      </c>
      <c r="X49" s="73">
        <v>887.72967333000008</v>
      </c>
      <c r="Y49" s="73">
        <v>1253.4313831900001</v>
      </c>
      <c r="Z49" s="73">
        <v>1289.68305627</v>
      </c>
      <c r="AA49" s="73">
        <v>1363.5065044300002</v>
      </c>
      <c r="AB49" s="73">
        <v>1454.5034446700001</v>
      </c>
      <c r="AC49" s="73">
        <v>1462</v>
      </c>
      <c r="AD49" s="73">
        <v>1589</v>
      </c>
      <c r="AE49" s="73">
        <v>1669</v>
      </c>
      <c r="AF49" s="73">
        <v>1751</v>
      </c>
      <c r="AG49" s="73">
        <v>1807</v>
      </c>
      <c r="AH49" s="73"/>
    </row>
    <row r="50" spans="1:38">
      <c r="A50" s="35" t="s">
        <v>346</v>
      </c>
      <c r="C50" s="73">
        <v>5.4450000000000003</v>
      </c>
      <c r="D50" s="73">
        <v>20.371000000000002</v>
      </c>
      <c r="E50" s="73">
        <v>61.185000000000002</v>
      </c>
      <c r="F50" s="73">
        <v>61.789999999999992</v>
      </c>
      <c r="G50" s="73">
        <v>34.073</v>
      </c>
      <c r="H50" s="73">
        <v>53.038000000000004</v>
      </c>
      <c r="I50" s="73">
        <v>54.978999999999999</v>
      </c>
      <c r="J50" s="73">
        <v>59.045999999999999</v>
      </c>
      <c r="K50" s="73">
        <v>70.306999999999988</v>
      </c>
      <c r="L50" s="73">
        <v>100.13800499999999</v>
      </c>
      <c r="M50" s="73">
        <v>123.405191</v>
      </c>
      <c r="N50" s="73">
        <v>132.366241</v>
      </c>
      <c r="O50" s="73">
        <v>51.965570999999997</v>
      </c>
      <c r="P50" s="73">
        <v>51.880839999999999</v>
      </c>
      <c r="Q50" s="73">
        <v>35.911414040000004</v>
      </c>
      <c r="R50" s="73">
        <v>70.382872020000008</v>
      </c>
      <c r="S50" s="73">
        <v>93.210822440000001</v>
      </c>
      <c r="T50" s="73">
        <v>90.078994620000003</v>
      </c>
      <c r="U50" s="73">
        <v>89.375290770000007</v>
      </c>
      <c r="V50" s="73">
        <v>94.883206720000018</v>
      </c>
      <c r="W50" s="73">
        <v>69.293960599999991</v>
      </c>
      <c r="X50" s="73">
        <v>70.040641120000004</v>
      </c>
      <c r="Y50" s="73">
        <v>71.618885919999997</v>
      </c>
      <c r="Z50" s="73">
        <v>73.416933999999998</v>
      </c>
      <c r="AA50" s="73">
        <v>79.073828059999997</v>
      </c>
      <c r="AB50" s="73">
        <v>74.369017010000007</v>
      </c>
      <c r="AC50" s="73">
        <v>78</v>
      </c>
      <c r="AD50" s="73">
        <v>90</v>
      </c>
      <c r="AE50" s="73">
        <v>100</v>
      </c>
      <c r="AF50" s="73">
        <v>110</v>
      </c>
      <c r="AG50" s="73">
        <v>120</v>
      </c>
      <c r="AH50" s="73"/>
    </row>
    <row r="51" spans="1:38">
      <c r="A51" s="35" t="s">
        <v>347</v>
      </c>
      <c r="C51" s="34">
        <f>C52+C53</f>
        <v>11.2</v>
      </c>
      <c r="D51" s="34">
        <f t="shared" ref="D51:AG51" si="103">D52+D53</f>
        <v>19.557000000000002</v>
      </c>
      <c r="E51" s="34">
        <f t="shared" si="103"/>
        <v>30.874000000000002</v>
      </c>
      <c r="F51" s="34">
        <f t="shared" si="103"/>
        <v>40.420999999999999</v>
      </c>
      <c r="G51" s="34">
        <f t="shared" si="103"/>
        <v>49.015000000000001</v>
      </c>
      <c r="H51" s="34">
        <f t="shared" si="103"/>
        <v>46.405000000000001</v>
      </c>
      <c r="I51" s="34">
        <f t="shared" si="103"/>
        <v>45.293999999999997</v>
      </c>
      <c r="J51" s="34">
        <f t="shared" si="103"/>
        <v>52.052</v>
      </c>
      <c r="K51" s="34">
        <f t="shared" si="103"/>
        <v>63.547000000000004</v>
      </c>
      <c r="L51" s="34">
        <f t="shared" si="103"/>
        <v>46.570967999999993</v>
      </c>
      <c r="M51" s="34">
        <f t="shared" si="103"/>
        <v>60.372726999999998</v>
      </c>
      <c r="N51" s="34">
        <f t="shared" si="103"/>
        <v>85.820262999999997</v>
      </c>
      <c r="O51" s="34">
        <f t="shared" si="103"/>
        <v>107.8861</v>
      </c>
      <c r="P51" s="34">
        <f t="shared" si="103"/>
        <v>131.86184</v>
      </c>
      <c r="Q51" s="34">
        <f t="shared" si="103"/>
        <v>160.3836</v>
      </c>
      <c r="R51" s="34">
        <f t="shared" si="103"/>
        <v>191.72863208119998</v>
      </c>
      <c r="S51" s="34">
        <f t="shared" si="103"/>
        <v>220.38953851359997</v>
      </c>
      <c r="T51" s="34">
        <f t="shared" si="103"/>
        <v>229.97027414999999</v>
      </c>
      <c r="U51" s="34">
        <f t="shared" si="103"/>
        <v>230.73682735819997</v>
      </c>
      <c r="V51" s="34">
        <f t="shared" si="103"/>
        <v>245.87708561000002</v>
      </c>
      <c r="W51" s="34">
        <f t="shared" si="103"/>
        <v>290.29401574000002</v>
      </c>
      <c r="X51" s="34">
        <f t="shared" si="103"/>
        <v>363.40139686999999</v>
      </c>
      <c r="Y51" s="34">
        <f t="shared" si="103"/>
        <v>394.75455813000002</v>
      </c>
      <c r="Z51" s="34">
        <f t="shared" si="103"/>
        <v>441.17654514999998</v>
      </c>
      <c r="AA51" s="34">
        <f t="shared" si="103"/>
        <v>474.32488785999999</v>
      </c>
      <c r="AB51" s="34">
        <f t="shared" si="103"/>
        <v>433.66592865000001</v>
      </c>
      <c r="AC51" s="34">
        <f t="shared" si="103"/>
        <v>471</v>
      </c>
      <c r="AD51" s="34">
        <f t="shared" si="103"/>
        <v>515</v>
      </c>
      <c r="AE51" s="34">
        <f t="shared" si="103"/>
        <v>545</v>
      </c>
      <c r="AF51" s="34">
        <f t="shared" si="103"/>
        <v>576</v>
      </c>
      <c r="AG51" s="34">
        <f t="shared" si="103"/>
        <v>600</v>
      </c>
      <c r="AH51" s="34"/>
    </row>
    <row r="52" spans="1:38">
      <c r="A52" s="36" t="s">
        <v>348</v>
      </c>
      <c r="C52" s="73">
        <v>3.5</v>
      </c>
      <c r="D52" s="73">
        <v>6.1609999999999996</v>
      </c>
      <c r="E52" s="73">
        <v>15.084000000000001</v>
      </c>
      <c r="F52" s="73">
        <v>20.724</v>
      </c>
      <c r="G52" s="73">
        <v>24.677</v>
      </c>
      <c r="H52" s="73">
        <v>21.513999999999999</v>
      </c>
      <c r="I52" s="73">
        <v>21.137999999999998</v>
      </c>
      <c r="J52" s="73">
        <v>21.195</v>
      </c>
      <c r="K52" s="73">
        <v>18.765999999999998</v>
      </c>
      <c r="L52" s="73">
        <v>17.463449000000001</v>
      </c>
      <c r="M52" s="73">
        <v>22.808878</v>
      </c>
      <c r="N52" s="73">
        <v>34.445120000000003</v>
      </c>
      <c r="O52" s="73">
        <v>29.662800000000001</v>
      </c>
      <c r="P52" s="73">
        <v>31.602</v>
      </c>
      <c r="Q52" s="73">
        <v>41.155000000000001</v>
      </c>
      <c r="R52" s="73">
        <v>52.493466263199991</v>
      </c>
      <c r="S52" s="73">
        <v>64.497031218399997</v>
      </c>
      <c r="T52" s="73">
        <v>63.892230960099994</v>
      </c>
      <c r="U52" s="73">
        <v>64.797366435800001</v>
      </c>
      <c r="V52" s="73">
        <v>67.789874440000006</v>
      </c>
      <c r="W52" s="73">
        <v>53.004559229999998</v>
      </c>
      <c r="X52" s="73">
        <v>78.76466357999999</v>
      </c>
      <c r="Y52" s="73">
        <v>83.971757979999992</v>
      </c>
      <c r="Z52" s="73">
        <v>85.155989090000006</v>
      </c>
      <c r="AA52" s="73">
        <v>90.378026580000011</v>
      </c>
      <c r="AB52" s="73">
        <v>89.471017000000003</v>
      </c>
      <c r="AC52" s="73">
        <v>88</v>
      </c>
      <c r="AD52" s="73">
        <v>93</v>
      </c>
      <c r="AE52" s="73">
        <v>95</v>
      </c>
      <c r="AF52" s="73">
        <v>97</v>
      </c>
      <c r="AG52" s="73">
        <v>98</v>
      </c>
      <c r="AH52" s="73"/>
    </row>
    <row r="53" spans="1:38">
      <c r="A53" s="36" t="s">
        <v>349</v>
      </c>
      <c r="C53" s="73">
        <f>11.2-C52</f>
        <v>7.6999999999999993</v>
      </c>
      <c r="D53" s="73">
        <v>13.396000000000001</v>
      </c>
      <c r="E53" s="73">
        <v>15.79</v>
      </c>
      <c r="F53" s="73">
        <v>19.696999999999999</v>
      </c>
      <c r="G53" s="73">
        <v>24.338000000000001</v>
      </c>
      <c r="H53" s="73">
        <v>24.890999999999998</v>
      </c>
      <c r="I53" s="73">
        <v>24.155999999999999</v>
      </c>
      <c r="J53" s="73">
        <v>30.856999999999999</v>
      </c>
      <c r="K53" s="73">
        <v>44.781000000000006</v>
      </c>
      <c r="L53" s="73">
        <v>29.107518999999996</v>
      </c>
      <c r="M53" s="73">
        <v>37.563848999999998</v>
      </c>
      <c r="N53" s="73">
        <v>51.375142999999994</v>
      </c>
      <c r="O53" s="73">
        <v>78.223299999999995</v>
      </c>
      <c r="P53" s="73">
        <v>100.25984</v>
      </c>
      <c r="Q53" s="73">
        <v>119.2286</v>
      </c>
      <c r="R53" s="73">
        <v>139.23516581799998</v>
      </c>
      <c r="S53" s="73">
        <v>155.89250729519998</v>
      </c>
      <c r="T53" s="73">
        <v>166.0780431899</v>
      </c>
      <c r="U53" s="73">
        <v>165.93946092239997</v>
      </c>
      <c r="V53" s="73">
        <v>178.08721117000002</v>
      </c>
      <c r="W53" s="73">
        <v>237.28945651000001</v>
      </c>
      <c r="X53" s="73">
        <v>284.63673329</v>
      </c>
      <c r="Y53" s="73">
        <v>310.78280015000001</v>
      </c>
      <c r="Z53" s="73">
        <f>441.17654515-Z52</f>
        <v>356.02055605999999</v>
      </c>
      <c r="AA53" s="73">
        <v>383.94686128000001</v>
      </c>
      <c r="AB53" s="73">
        <v>344.19491164999999</v>
      </c>
      <c r="AC53" s="73">
        <v>383</v>
      </c>
      <c r="AD53" s="73">
        <v>422</v>
      </c>
      <c r="AE53" s="73">
        <v>450</v>
      </c>
      <c r="AF53" s="73">
        <v>479</v>
      </c>
      <c r="AG53" s="73">
        <v>502</v>
      </c>
      <c r="AH53" s="73"/>
    </row>
    <row r="54" spans="1:38">
      <c r="A54" s="35" t="s">
        <v>350</v>
      </c>
      <c r="C54" s="73">
        <v>15.5</v>
      </c>
      <c r="D54" s="73">
        <v>69.22</v>
      </c>
      <c r="E54" s="73">
        <v>48.488</v>
      </c>
      <c r="F54" s="73">
        <v>59.39</v>
      </c>
      <c r="G54" s="73">
        <v>76.876999999999995</v>
      </c>
      <c r="H54" s="73">
        <v>68.580700000000064</v>
      </c>
      <c r="I54" s="73">
        <v>74.251299999999958</v>
      </c>
      <c r="J54" s="73">
        <v>90.536500000000061</v>
      </c>
      <c r="K54" s="73">
        <v>101.69670000000008</v>
      </c>
      <c r="L54" s="73">
        <v>143.80366500000002</v>
      </c>
      <c r="M54" s="73">
        <v>24.047694</v>
      </c>
      <c r="N54" s="73">
        <v>33.057145000000006</v>
      </c>
      <c r="O54" s="73">
        <v>25.390599999999999</v>
      </c>
      <c r="P54" s="73">
        <v>92.983360000000005</v>
      </c>
      <c r="Q54" s="73">
        <v>60.9953</v>
      </c>
      <c r="R54" s="73">
        <v>63.446979044900004</v>
      </c>
      <c r="S54" s="73">
        <v>38.394345049999998</v>
      </c>
      <c r="T54" s="73">
        <v>35.232917459999996</v>
      </c>
      <c r="U54" s="73">
        <v>28.249692200000005</v>
      </c>
      <c r="V54" s="73">
        <v>24.451627470000005</v>
      </c>
      <c r="W54" s="73">
        <v>26.632890239999998</v>
      </c>
      <c r="X54" s="73">
        <v>526.58500053</v>
      </c>
      <c r="Y54" s="73">
        <v>63.619224559999999</v>
      </c>
      <c r="Z54" s="73">
        <v>115.37312609</v>
      </c>
      <c r="AA54" s="73">
        <v>-230.33907139999999</v>
      </c>
      <c r="AB54" s="73">
        <v>-246.42379585</v>
      </c>
      <c r="AC54" s="73">
        <v>0</v>
      </c>
      <c r="AD54" s="73">
        <v>0</v>
      </c>
      <c r="AE54" s="73">
        <v>0</v>
      </c>
      <c r="AF54" s="73">
        <v>0</v>
      </c>
      <c r="AG54" s="73">
        <v>0</v>
      </c>
      <c r="AH54" s="73"/>
    </row>
    <row r="55" spans="1:38">
      <c r="A55" s="31" t="s">
        <v>278</v>
      </c>
      <c r="B55" t="s">
        <v>127</v>
      </c>
      <c r="C55" s="34">
        <f t="shared" ref="C55:AG55" si="104">C56+C57+C58</f>
        <v>40.880000000000003</v>
      </c>
      <c r="D55" s="34">
        <f t="shared" si="104"/>
        <v>69.314000000000007</v>
      </c>
      <c r="E55" s="34">
        <f t="shared" si="104"/>
        <v>71.688000000000002</v>
      </c>
      <c r="F55" s="34">
        <f t="shared" si="104"/>
        <v>105.88199999999999</v>
      </c>
      <c r="G55" s="34">
        <f t="shared" si="104"/>
        <v>107.27500000000001</v>
      </c>
      <c r="H55" s="34">
        <f t="shared" si="104"/>
        <v>140.017</v>
      </c>
      <c r="I55" s="34">
        <f t="shared" si="104"/>
        <v>155.45400000000001</v>
      </c>
      <c r="J55" s="34">
        <f t="shared" si="104"/>
        <v>175.88640000000001</v>
      </c>
      <c r="K55" s="34">
        <f t="shared" si="104"/>
        <v>222.76099999999997</v>
      </c>
      <c r="L55" s="34">
        <f t="shared" si="104"/>
        <v>402.17418400000003</v>
      </c>
      <c r="M55" s="34">
        <f t="shared" si="104"/>
        <v>428.78581399999996</v>
      </c>
      <c r="N55" s="34">
        <f t="shared" si="104"/>
        <v>502.84362489999995</v>
      </c>
      <c r="O55" s="34">
        <f t="shared" si="104"/>
        <v>722.04560000000004</v>
      </c>
      <c r="P55" s="34">
        <f t="shared" si="104"/>
        <v>0</v>
      </c>
      <c r="Q55" s="34">
        <f t="shared" si="104"/>
        <v>0</v>
      </c>
      <c r="R55" s="34">
        <f t="shared" si="104"/>
        <v>0</v>
      </c>
      <c r="S55" s="34">
        <f t="shared" si="104"/>
        <v>0</v>
      </c>
      <c r="T55" s="34">
        <f t="shared" si="104"/>
        <v>0</v>
      </c>
      <c r="U55" s="34">
        <f t="shared" si="104"/>
        <v>0</v>
      </c>
      <c r="V55" s="34">
        <f t="shared" si="104"/>
        <v>0</v>
      </c>
      <c r="W55" s="34">
        <f t="shared" si="104"/>
        <v>0</v>
      </c>
      <c r="X55" s="34">
        <f t="shared" si="104"/>
        <v>0</v>
      </c>
      <c r="Y55" s="34">
        <f t="shared" si="104"/>
        <v>0</v>
      </c>
      <c r="Z55" s="34">
        <f t="shared" si="104"/>
        <v>0</v>
      </c>
      <c r="AA55" s="34">
        <f t="shared" si="104"/>
        <v>0</v>
      </c>
      <c r="AB55" s="34">
        <f t="shared" si="104"/>
        <v>0</v>
      </c>
      <c r="AC55" s="34">
        <f t="shared" si="104"/>
        <v>0</v>
      </c>
      <c r="AD55" s="34">
        <f t="shared" si="104"/>
        <v>0</v>
      </c>
      <c r="AE55" s="34">
        <f t="shared" si="104"/>
        <v>0</v>
      </c>
      <c r="AF55" s="34">
        <f t="shared" si="104"/>
        <v>0</v>
      </c>
      <c r="AG55" s="34">
        <f t="shared" si="104"/>
        <v>0</v>
      </c>
      <c r="AH55" s="34"/>
    </row>
    <row r="56" spans="1:38">
      <c r="A56" s="33" t="s">
        <v>351</v>
      </c>
      <c r="C56" s="73">
        <v>5.0409999999999995</v>
      </c>
      <c r="D56" s="73">
        <v>6.011000000000001</v>
      </c>
      <c r="E56" s="73">
        <v>12.717000000000001</v>
      </c>
      <c r="F56" s="73">
        <v>9.7029999999999994</v>
      </c>
      <c r="G56" s="73">
        <v>9.4160000000000004</v>
      </c>
      <c r="H56" s="73">
        <v>12.513</v>
      </c>
      <c r="I56" s="73">
        <v>19.148</v>
      </c>
      <c r="J56" s="73">
        <v>27.419200000000004</v>
      </c>
      <c r="K56" s="73">
        <v>18.506999999999998</v>
      </c>
      <c r="L56" s="73">
        <v>55.425001000000009</v>
      </c>
      <c r="M56" s="73">
        <v>74.639953000000006</v>
      </c>
      <c r="N56" s="73">
        <v>101.203789</v>
      </c>
      <c r="O56" s="73">
        <v>139.41000000000003</v>
      </c>
      <c r="P56" s="73">
        <v>0</v>
      </c>
      <c r="Q56" s="73">
        <v>0</v>
      </c>
      <c r="R56" s="73">
        <v>0</v>
      </c>
      <c r="S56" s="73">
        <v>0</v>
      </c>
      <c r="T56" s="73">
        <v>0</v>
      </c>
      <c r="U56" s="73">
        <v>0</v>
      </c>
      <c r="V56" s="73">
        <v>0</v>
      </c>
      <c r="W56" s="73">
        <v>0</v>
      </c>
      <c r="X56" s="73">
        <v>0</v>
      </c>
      <c r="Y56" s="73">
        <v>0</v>
      </c>
      <c r="Z56" s="73">
        <v>0</v>
      </c>
      <c r="AA56" s="73">
        <v>0</v>
      </c>
      <c r="AB56" s="73">
        <v>0</v>
      </c>
      <c r="AC56" s="73">
        <v>0</v>
      </c>
      <c r="AD56" s="73">
        <v>0</v>
      </c>
      <c r="AE56" s="73">
        <v>0</v>
      </c>
      <c r="AF56" s="73">
        <v>0</v>
      </c>
      <c r="AG56" s="73">
        <v>0</v>
      </c>
      <c r="AH56" s="73"/>
    </row>
    <row r="57" spans="1:38">
      <c r="A57" s="33" t="s">
        <v>352</v>
      </c>
      <c r="C57" s="73">
        <v>6.7389999999999999</v>
      </c>
      <c r="D57" s="73">
        <v>6.3349999999999991</v>
      </c>
      <c r="E57" s="73">
        <v>13.592000000000001</v>
      </c>
      <c r="F57" s="73">
        <v>18.414999999999999</v>
      </c>
      <c r="G57" s="73">
        <v>25.562000000000001</v>
      </c>
      <c r="H57" s="73">
        <v>12.134</v>
      </c>
      <c r="I57" s="73">
        <v>17.658999999999999</v>
      </c>
      <c r="J57" s="73">
        <v>20.135000000000002</v>
      </c>
      <c r="K57" s="73">
        <v>23.864000000000001</v>
      </c>
      <c r="L57" s="73">
        <v>65.804147</v>
      </c>
      <c r="M57" s="73">
        <v>47.797996000000005</v>
      </c>
      <c r="N57" s="73">
        <v>44.0904259</v>
      </c>
      <c r="O57" s="73">
        <v>30.2</v>
      </c>
      <c r="P57" s="73">
        <v>0</v>
      </c>
      <c r="Q57" s="73">
        <v>0</v>
      </c>
      <c r="R57" s="73">
        <v>0</v>
      </c>
      <c r="S57" s="73">
        <v>0</v>
      </c>
      <c r="T57" s="73">
        <v>0</v>
      </c>
      <c r="U57" s="73">
        <v>0</v>
      </c>
      <c r="V57" s="73">
        <v>0</v>
      </c>
      <c r="W57" s="73">
        <v>0</v>
      </c>
      <c r="X57" s="73">
        <v>0</v>
      </c>
      <c r="Y57" s="73">
        <v>0</v>
      </c>
      <c r="Z57" s="73">
        <v>0</v>
      </c>
      <c r="AA57" s="73">
        <v>0</v>
      </c>
      <c r="AB57" s="73">
        <v>0</v>
      </c>
      <c r="AC57" s="73">
        <v>0</v>
      </c>
      <c r="AD57" s="73">
        <v>0</v>
      </c>
      <c r="AE57" s="73">
        <v>0</v>
      </c>
      <c r="AF57" s="73">
        <v>0</v>
      </c>
      <c r="AG57" s="73">
        <v>0</v>
      </c>
      <c r="AH57" s="73"/>
    </row>
    <row r="58" spans="1:38">
      <c r="A58" s="33" t="s">
        <v>353</v>
      </c>
      <c r="C58" s="73">
        <v>29.1</v>
      </c>
      <c r="D58" s="73">
        <v>56.968000000000004</v>
      </c>
      <c r="E58" s="73">
        <v>45.378999999999998</v>
      </c>
      <c r="F58" s="73">
        <v>77.763999999999996</v>
      </c>
      <c r="G58" s="73">
        <v>72.296999999999997</v>
      </c>
      <c r="H58" s="73">
        <v>115.37</v>
      </c>
      <c r="I58" s="73">
        <v>118.64700000000001</v>
      </c>
      <c r="J58" s="73">
        <v>128.3322</v>
      </c>
      <c r="K58" s="73">
        <v>180.39</v>
      </c>
      <c r="L58" s="73">
        <v>280.94503600000002</v>
      </c>
      <c r="M58" s="73">
        <v>306.34786499999996</v>
      </c>
      <c r="N58" s="73">
        <v>357.54940999999997</v>
      </c>
      <c r="O58" s="73">
        <v>552.43560000000002</v>
      </c>
      <c r="P58" s="73">
        <v>0</v>
      </c>
      <c r="Q58" s="73">
        <v>0</v>
      </c>
      <c r="R58" s="73">
        <v>0</v>
      </c>
      <c r="S58" s="73">
        <v>0</v>
      </c>
      <c r="T58" s="73">
        <v>0</v>
      </c>
      <c r="U58" s="73">
        <v>0</v>
      </c>
      <c r="V58" s="73">
        <v>0</v>
      </c>
      <c r="W58" s="73">
        <v>0</v>
      </c>
      <c r="X58" s="73">
        <v>0</v>
      </c>
      <c r="Y58" s="73">
        <v>0</v>
      </c>
      <c r="Z58" s="73">
        <v>0</v>
      </c>
      <c r="AA58" s="73">
        <v>0</v>
      </c>
      <c r="AB58" s="73">
        <v>0</v>
      </c>
      <c r="AC58" s="73">
        <v>0</v>
      </c>
      <c r="AD58" s="73">
        <v>0</v>
      </c>
      <c r="AE58" s="73">
        <v>0</v>
      </c>
      <c r="AF58" s="73">
        <v>0</v>
      </c>
      <c r="AG58" s="73">
        <v>0</v>
      </c>
      <c r="AH58" s="73"/>
    </row>
    <row r="59" spans="1:38">
      <c r="A59" s="31" t="s">
        <v>279</v>
      </c>
      <c r="B59" t="s">
        <v>46</v>
      </c>
      <c r="C59" s="73">
        <v>71</v>
      </c>
      <c r="D59" s="73">
        <v>71.494</v>
      </c>
      <c r="E59" s="73">
        <v>24.368000000000002</v>
      </c>
      <c r="F59" s="73">
        <v>30.436</v>
      </c>
      <c r="G59" s="73">
        <v>49.345000000000006</v>
      </c>
      <c r="H59" s="73">
        <v>14.096</v>
      </c>
      <c r="I59" s="73">
        <v>47.954999999999998</v>
      </c>
      <c r="J59" s="73">
        <v>22.602</v>
      </c>
      <c r="K59" s="73">
        <v>48.408000000000001</v>
      </c>
      <c r="L59" s="73">
        <v>124.7</v>
      </c>
      <c r="M59" s="73">
        <v>104.5</v>
      </c>
      <c r="N59" s="73">
        <v>167.6</v>
      </c>
      <c r="O59" s="73">
        <v>102.1</v>
      </c>
      <c r="P59" s="73">
        <v>617.27071030000002</v>
      </c>
      <c r="Q59" s="73">
        <v>388.5775999999999</v>
      </c>
      <c r="R59" s="73">
        <v>472.08</v>
      </c>
      <c r="S59" s="73">
        <v>223.49062803000012</v>
      </c>
      <c r="T59" s="73">
        <v>270.85483655000013</v>
      </c>
      <c r="U59" s="73">
        <v>238.86109999999999</v>
      </c>
      <c r="V59" s="73">
        <v>279.48080704000006</v>
      </c>
      <c r="W59" s="73">
        <v>318.78767593999993</v>
      </c>
      <c r="X59" s="73">
        <v>297.30400302999999</v>
      </c>
      <c r="Y59" s="73">
        <v>350.60233866999999</v>
      </c>
      <c r="Z59" s="73">
        <f>406.41670348-0.5</f>
        <v>405.91670348000002</v>
      </c>
      <c r="AA59" s="73">
        <v>493.09634951000004</v>
      </c>
      <c r="AB59" s="73">
        <v>460.10757485999989</v>
      </c>
      <c r="AC59" s="73">
        <v>357</v>
      </c>
      <c r="AD59" s="73">
        <v>369</v>
      </c>
      <c r="AE59" s="73">
        <v>368</v>
      </c>
      <c r="AF59" s="73">
        <v>368</v>
      </c>
      <c r="AG59" s="73">
        <v>367</v>
      </c>
      <c r="AH59" s="73"/>
    </row>
    <row r="60" spans="1:38">
      <c r="A60" s="31" t="s">
        <v>280</v>
      </c>
      <c r="B60" t="s">
        <v>47</v>
      </c>
      <c r="C60" s="73">
        <v>16.899999999999999</v>
      </c>
      <c r="D60" s="73">
        <v>31.509</v>
      </c>
      <c r="E60" s="73">
        <v>97.563000000000017</v>
      </c>
      <c r="F60" s="73">
        <v>90.082999999999998</v>
      </c>
      <c r="G60" s="73">
        <v>36.724999999999994</v>
      </c>
      <c r="H60" s="73">
        <v>37.2149</v>
      </c>
      <c r="I60" s="73">
        <v>69.104202000000015</v>
      </c>
      <c r="J60" s="73">
        <v>66.333900000000014</v>
      </c>
      <c r="K60" s="73">
        <v>69.202699999999993</v>
      </c>
      <c r="L60" s="73">
        <v>209.5</v>
      </c>
      <c r="M60" s="73">
        <v>294.29999999999995</v>
      </c>
      <c r="N60" s="73">
        <v>377.7</v>
      </c>
      <c r="O60" s="73">
        <v>479.4</v>
      </c>
      <c r="P60" s="73">
        <v>484.24754999999999</v>
      </c>
      <c r="Q60" s="73">
        <v>487.04385500000001</v>
      </c>
      <c r="R60" s="73">
        <v>526.28</v>
      </c>
      <c r="S60" s="73">
        <v>515.41892451000001</v>
      </c>
      <c r="T60" s="73">
        <v>618.22131535000005</v>
      </c>
      <c r="U60" s="73">
        <v>535.99583469000004</v>
      </c>
      <c r="V60" s="73">
        <v>597.80055771000048</v>
      </c>
      <c r="W60" s="73">
        <v>633.52915518600059</v>
      </c>
      <c r="X60" s="73">
        <v>592.13745351600221</v>
      </c>
      <c r="Y60" s="73">
        <v>791.62323898000079</v>
      </c>
      <c r="Z60" s="73">
        <f>909.419023150001+0.5</f>
        <v>909.91902315000095</v>
      </c>
      <c r="AA60" s="73">
        <v>996.40853375000233</v>
      </c>
      <c r="AB60" s="73">
        <v>982.49692127999947</v>
      </c>
      <c r="AC60" s="73">
        <v>1000</v>
      </c>
      <c r="AD60" s="73">
        <v>1170</v>
      </c>
      <c r="AE60" s="73">
        <v>1263</v>
      </c>
      <c r="AF60" s="73">
        <v>1370</v>
      </c>
      <c r="AG60" s="73">
        <v>1490</v>
      </c>
      <c r="AH60" s="73"/>
    </row>
    <row r="61" spans="1:38">
      <c r="A61" s="3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</row>
    <row r="62" spans="1:38">
      <c r="A62" s="30" t="s">
        <v>259</v>
      </c>
      <c r="B62" s="10" t="s">
        <v>130</v>
      </c>
      <c r="C62" s="34">
        <f t="shared" ref="C62:Z62" si="105">C63+C66+C67+C70+C71+C72+C73</f>
        <v>359.22499999999997</v>
      </c>
      <c r="D62" s="34">
        <f t="shared" si="105"/>
        <v>683.44489999999996</v>
      </c>
      <c r="E62" s="34">
        <f t="shared" si="105"/>
        <v>978.645779984</v>
      </c>
      <c r="F62" s="34">
        <f t="shared" si="105"/>
        <v>966.34136917800004</v>
      </c>
      <c r="G62" s="34">
        <f t="shared" si="105"/>
        <v>1155.8350624981997</v>
      </c>
      <c r="H62" s="34">
        <f t="shared" si="105"/>
        <v>1011.5955303398003</v>
      </c>
      <c r="I62" s="34">
        <f t="shared" si="105"/>
        <v>1087.8858019999998</v>
      </c>
      <c r="J62" s="34">
        <f t="shared" si="105"/>
        <v>1161.9994342800005</v>
      </c>
      <c r="K62" s="34">
        <f t="shared" si="105"/>
        <v>1257.1223823946375</v>
      </c>
      <c r="L62" s="34">
        <f t="shared" si="105"/>
        <v>1551.0611221428571</v>
      </c>
      <c r="M62" s="34">
        <f t="shared" si="105"/>
        <v>2332.8504319999993</v>
      </c>
      <c r="N62" s="34">
        <f t="shared" si="105"/>
        <v>3068.2367879000003</v>
      </c>
      <c r="O62" s="34">
        <f t="shared" si="105"/>
        <v>4264.1983289700001</v>
      </c>
      <c r="P62" s="34">
        <f t="shared" si="105"/>
        <v>5418.3181111799995</v>
      </c>
      <c r="Q62" s="34">
        <f t="shared" si="105"/>
        <v>5407.3808774400004</v>
      </c>
      <c r="R62" s="34">
        <f t="shared" si="105"/>
        <v>5509.8</v>
      </c>
      <c r="S62" s="34">
        <f t="shared" si="105"/>
        <v>5616.3585684</v>
      </c>
      <c r="T62" s="34">
        <f t="shared" si="105"/>
        <v>6086.6128979200003</v>
      </c>
      <c r="U62" s="34">
        <f t="shared" si="105"/>
        <v>6490.8848739499999</v>
      </c>
      <c r="V62" s="34">
        <f t="shared" si="105"/>
        <v>7395.135842137599</v>
      </c>
      <c r="W62" s="34">
        <f t="shared" si="105"/>
        <v>7915.1023238848602</v>
      </c>
      <c r="X62" s="34">
        <f t="shared" si="105"/>
        <v>8824.5265321959996</v>
      </c>
      <c r="Y62" s="34">
        <f t="shared" si="105"/>
        <v>9194.3377192900007</v>
      </c>
      <c r="Z62" s="34">
        <f t="shared" si="105"/>
        <v>9492.7958625299998</v>
      </c>
      <c r="AA62" s="34">
        <f>AA63+AA66+AA67+AA70+AA71+AA72+AA73</f>
        <v>10519.402838050002</v>
      </c>
      <c r="AB62" s="34">
        <f t="shared" ref="AB62:AG62" si="106">AB63+AB66+AB67+AB70+AB71+AB72+AB73</f>
        <v>12959.647939160001</v>
      </c>
      <c r="AC62" s="34">
        <f t="shared" si="106"/>
        <v>13409</v>
      </c>
      <c r="AD62" s="34">
        <f t="shared" si="106"/>
        <v>13518</v>
      </c>
      <c r="AE62" s="34">
        <f t="shared" si="106"/>
        <v>14434</v>
      </c>
      <c r="AF62" s="34">
        <f t="shared" si="106"/>
        <v>15243</v>
      </c>
      <c r="AG62" s="34">
        <f t="shared" si="106"/>
        <v>16209</v>
      </c>
      <c r="AH62" s="34"/>
      <c r="AI62" s="2"/>
      <c r="AJ62" s="2"/>
      <c r="AK62" s="2"/>
      <c r="AL62" s="2"/>
    </row>
    <row r="63" spans="1:38">
      <c r="A63" s="31" t="s">
        <v>281</v>
      </c>
      <c r="B63" t="s">
        <v>68</v>
      </c>
      <c r="C63" s="34">
        <f t="shared" ref="C63:Z63" si="107">C64+C65</f>
        <v>49.78</v>
      </c>
      <c r="D63" s="34">
        <f t="shared" si="107"/>
        <v>116.04599999999999</v>
      </c>
      <c r="E63" s="34">
        <f t="shared" si="107"/>
        <v>181.80900000000005</v>
      </c>
      <c r="F63" s="34">
        <f t="shared" si="107"/>
        <v>204.8179999999999</v>
      </c>
      <c r="G63" s="34">
        <f t="shared" si="107"/>
        <v>225.77810000000011</v>
      </c>
      <c r="H63" s="34">
        <f t="shared" si="107"/>
        <v>184.42700000000005</v>
      </c>
      <c r="I63" s="34">
        <f t="shared" si="107"/>
        <v>205.50600000000006</v>
      </c>
      <c r="J63" s="34">
        <f t="shared" si="107"/>
        <v>224.45319999999984</v>
      </c>
      <c r="K63" s="34">
        <f t="shared" si="107"/>
        <v>288.57089999999994</v>
      </c>
      <c r="L63" s="34">
        <f t="shared" si="107"/>
        <v>414.5</v>
      </c>
      <c r="M63" s="34">
        <f t="shared" si="107"/>
        <v>549.6</v>
      </c>
      <c r="N63" s="34">
        <f t="shared" si="107"/>
        <v>565.1</v>
      </c>
      <c r="O63" s="34">
        <f t="shared" si="107"/>
        <v>676.3</v>
      </c>
      <c r="P63" s="34">
        <f t="shared" si="107"/>
        <v>1008.1</v>
      </c>
      <c r="Q63" s="34">
        <f t="shared" si="107"/>
        <v>1048.3324495700001</v>
      </c>
      <c r="R63" s="34">
        <f t="shared" si="107"/>
        <v>1120.2</v>
      </c>
      <c r="S63" s="34">
        <f t="shared" si="107"/>
        <v>1136.1732349599997</v>
      </c>
      <c r="T63" s="34">
        <f t="shared" si="107"/>
        <v>1202.6109979600001</v>
      </c>
      <c r="U63" s="34">
        <f t="shared" si="107"/>
        <v>1395.0485349800001</v>
      </c>
      <c r="V63" s="34">
        <f t="shared" si="107"/>
        <v>1521.86575133</v>
      </c>
      <c r="W63" s="34">
        <f t="shared" si="107"/>
        <v>1601.6644778200002</v>
      </c>
      <c r="X63" s="34">
        <f t="shared" si="107"/>
        <v>1752.8939894800001</v>
      </c>
      <c r="Y63" s="34">
        <f t="shared" si="107"/>
        <v>1648.9034710599999</v>
      </c>
      <c r="Z63" s="34">
        <f t="shared" si="107"/>
        <v>1684.8225704799997</v>
      </c>
      <c r="AA63" s="34">
        <f t="shared" ref="AA63:AG63" si="108">AA64+AA65</f>
        <v>1784.8641182400002</v>
      </c>
      <c r="AB63" s="34">
        <f t="shared" si="108"/>
        <v>1850.79743667</v>
      </c>
      <c r="AC63" s="34">
        <f t="shared" si="108"/>
        <v>1955</v>
      </c>
      <c r="AD63" s="34">
        <f t="shared" si="108"/>
        <v>2116</v>
      </c>
      <c r="AE63" s="34">
        <f t="shared" si="108"/>
        <v>2220</v>
      </c>
      <c r="AF63" s="34">
        <f t="shared" si="108"/>
        <v>2480</v>
      </c>
      <c r="AG63" s="34">
        <f t="shared" si="108"/>
        <v>2712</v>
      </c>
      <c r="AH63" s="34"/>
    </row>
    <row r="64" spans="1:38">
      <c r="A64" s="33" t="s">
        <v>354</v>
      </c>
      <c r="C64" s="73">
        <v>38</v>
      </c>
      <c r="D64" s="73">
        <v>103.69999999999999</v>
      </c>
      <c r="E64" s="73">
        <v>155.5</v>
      </c>
      <c r="F64" s="73">
        <v>176.7</v>
      </c>
      <c r="G64" s="73">
        <v>190.80010000000001</v>
      </c>
      <c r="H64" s="73">
        <v>159.77999999999997</v>
      </c>
      <c r="I64" s="73">
        <v>168.69900000000001</v>
      </c>
      <c r="J64" s="73">
        <v>176.899</v>
      </c>
      <c r="K64" s="73">
        <v>246.19990000000001</v>
      </c>
      <c r="L64" s="73">
        <v>316</v>
      </c>
      <c r="M64" s="73">
        <v>446.7</v>
      </c>
      <c r="N64" s="73">
        <v>466.6</v>
      </c>
      <c r="O64" s="73">
        <v>555.29999999999995</v>
      </c>
      <c r="P64" s="73">
        <v>1008.1</v>
      </c>
      <c r="Q64" s="73">
        <v>1048.3324495700001</v>
      </c>
      <c r="R64" s="73">
        <v>1120.2</v>
      </c>
      <c r="S64" s="73">
        <v>1136.1732349599997</v>
      </c>
      <c r="T64" s="73">
        <v>1202.6109979600001</v>
      </c>
      <c r="U64" s="73">
        <v>1395.0485349800001</v>
      </c>
      <c r="V64" s="73">
        <v>1521.86575133</v>
      </c>
      <c r="W64" s="73">
        <v>1601.6644778200002</v>
      </c>
      <c r="X64" s="73">
        <v>1752.8939894800001</v>
      </c>
      <c r="Y64" s="73">
        <v>1648.9034710599999</v>
      </c>
      <c r="Z64" s="73">
        <v>1684.8225704799997</v>
      </c>
      <c r="AA64" s="73">
        <v>1784.8641182400002</v>
      </c>
      <c r="AB64" s="73">
        <v>1850.79743667</v>
      </c>
      <c r="AC64" s="73">
        <v>1955</v>
      </c>
      <c r="AD64" s="73">
        <v>2116</v>
      </c>
      <c r="AE64" s="73">
        <v>2220</v>
      </c>
      <c r="AF64" s="73">
        <v>2480</v>
      </c>
      <c r="AG64" s="73">
        <v>2712</v>
      </c>
      <c r="AH64" s="73"/>
    </row>
    <row r="65" spans="1:38">
      <c r="A65" s="33" t="s">
        <v>278</v>
      </c>
      <c r="C65" s="73">
        <v>11.78</v>
      </c>
      <c r="D65" s="73">
        <v>12.346</v>
      </c>
      <c r="E65" s="73">
        <v>26.309000000000054</v>
      </c>
      <c r="F65" s="73">
        <v>28.117999999999917</v>
      </c>
      <c r="G65" s="73">
        <v>34.978000000000094</v>
      </c>
      <c r="H65" s="73">
        <v>24.64700000000008</v>
      </c>
      <c r="I65" s="73">
        <v>36.807000000000045</v>
      </c>
      <c r="J65" s="73">
        <v>47.554199999999838</v>
      </c>
      <c r="K65" s="73">
        <v>42.370999999999945</v>
      </c>
      <c r="L65" s="73">
        <v>98.5</v>
      </c>
      <c r="M65" s="73">
        <v>102.9</v>
      </c>
      <c r="N65" s="73">
        <v>98.5</v>
      </c>
      <c r="O65" s="73">
        <v>121</v>
      </c>
      <c r="P65" s="73">
        <v>0</v>
      </c>
      <c r="Q65" s="73">
        <v>0</v>
      </c>
      <c r="R65" s="73">
        <v>0</v>
      </c>
      <c r="S65" s="73">
        <v>0</v>
      </c>
      <c r="T65" s="73">
        <v>0</v>
      </c>
      <c r="U65" s="73">
        <v>0</v>
      </c>
      <c r="V65" s="73">
        <v>0</v>
      </c>
      <c r="W65" s="73">
        <v>0</v>
      </c>
      <c r="X65" s="73">
        <v>0</v>
      </c>
      <c r="Y65" s="73">
        <v>0</v>
      </c>
      <c r="Z65" s="73">
        <v>0</v>
      </c>
      <c r="AA65" s="73">
        <v>0</v>
      </c>
      <c r="AB65" s="73">
        <v>0</v>
      </c>
      <c r="AC65" s="73"/>
      <c r="AD65" s="73"/>
      <c r="AE65" s="73"/>
      <c r="AF65" s="73"/>
      <c r="AG65" s="73"/>
      <c r="AH65" s="73"/>
    </row>
    <row r="66" spans="1:38">
      <c r="A66" s="31" t="s">
        <v>282</v>
      </c>
      <c r="B66" t="s">
        <v>69</v>
      </c>
      <c r="C66" s="73">
        <v>174.09499999999997</v>
      </c>
      <c r="D66" s="73">
        <v>379.14100000000008</v>
      </c>
      <c r="E66" s="73">
        <v>449.95633100000009</v>
      </c>
      <c r="F66" s="73">
        <v>331.416965</v>
      </c>
      <c r="G66" s="73">
        <v>386.56951499999991</v>
      </c>
      <c r="H66" s="73">
        <v>277.6812080000002</v>
      </c>
      <c r="I66" s="73">
        <v>344.73799999999983</v>
      </c>
      <c r="J66" s="73">
        <v>396.9830342800006</v>
      </c>
      <c r="K66" s="73">
        <v>311.66347372000018</v>
      </c>
      <c r="L66" s="73">
        <v>328.0079356400002</v>
      </c>
      <c r="M66" s="73">
        <v>564.07038058999944</v>
      </c>
      <c r="N66" s="73">
        <v>767.1367879000004</v>
      </c>
      <c r="O66" s="73">
        <v>1580.9383289700002</v>
      </c>
      <c r="P66" s="73">
        <v>1614.4000000000003</v>
      </c>
      <c r="Q66" s="73">
        <v>1105.1975076900001</v>
      </c>
      <c r="R66" s="73">
        <v>1138.5999999999999</v>
      </c>
      <c r="S66" s="73">
        <v>1210.97307811</v>
      </c>
      <c r="T66" s="73">
        <v>1297.7010893699999</v>
      </c>
      <c r="U66" s="73">
        <v>1010.9029327999999</v>
      </c>
      <c r="V66" s="73">
        <v>1143.5901454763998</v>
      </c>
      <c r="W66" s="73">
        <v>1203.16816131</v>
      </c>
      <c r="X66" s="73">
        <v>1394.0082747399997</v>
      </c>
      <c r="Y66" s="73">
        <v>1535.7499023299999</v>
      </c>
      <c r="Z66" s="73">
        <v>1583.79887893</v>
      </c>
      <c r="AA66" s="73">
        <v>1658.69722039</v>
      </c>
      <c r="AB66" s="73">
        <v>1880.7120074899997</v>
      </c>
      <c r="AC66" s="73">
        <v>2070</v>
      </c>
      <c r="AD66" s="73">
        <v>1950</v>
      </c>
      <c r="AE66" s="73">
        <v>2028</v>
      </c>
      <c r="AF66" s="73">
        <v>2100</v>
      </c>
      <c r="AG66" s="73">
        <v>2176</v>
      </c>
      <c r="AH66" s="73"/>
    </row>
    <row r="67" spans="1:38">
      <c r="A67" s="31" t="s">
        <v>283</v>
      </c>
      <c r="C67" s="34">
        <f t="shared" ref="C67:AG67" si="109">C68+C69</f>
        <v>54.6</v>
      </c>
      <c r="D67" s="34">
        <f t="shared" si="109"/>
        <v>57.599999999999994</v>
      </c>
      <c r="E67" s="34">
        <f t="shared" si="109"/>
        <v>85.1</v>
      </c>
      <c r="F67" s="34">
        <f t="shared" si="109"/>
        <v>128.14590000000001</v>
      </c>
      <c r="G67" s="34">
        <f t="shared" si="109"/>
        <v>150.3999</v>
      </c>
      <c r="H67" s="34">
        <f t="shared" si="109"/>
        <v>169.83795110999998</v>
      </c>
      <c r="I67" s="34">
        <f t="shared" si="109"/>
        <v>117.47190000000001</v>
      </c>
      <c r="J67" s="34">
        <f t="shared" si="109"/>
        <v>146.69999999999999</v>
      </c>
      <c r="K67" s="34">
        <f t="shared" si="109"/>
        <v>168.6</v>
      </c>
      <c r="L67" s="34">
        <f t="shared" si="109"/>
        <v>140.90899999999999</v>
      </c>
      <c r="M67" s="34">
        <f t="shared" si="109"/>
        <v>120.1</v>
      </c>
      <c r="N67" s="34">
        <f t="shared" si="109"/>
        <v>103.6</v>
      </c>
      <c r="O67" s="34">
        <f t="shared" si="109"/>
        <v>97.460000000000008</v>
      </c>
      <c r="P67" s="34">
        <f t="shared" si="109"/>
        <v>120.5</v>
      </c>
      <c r="Q67" s="34">
        <f t="shared" si="109"/>
        <v>171.17732495999999</v>
      </c>
      <c r="R67" s="34">
        <f t="shared" si="109"/>
        <v>206</v>
      </c>
      <c r="S67" s="34">
        <f t="shared" si="109"/>
        <v>287.94209265000001</v>
      </c>
      <c r="T67" s="34">
        <f t="shared" si="109"/>
        <v>253.54996085999997</v>
      </c>
      <c r="U67" s="34">
        <f t="shared" si="109"/>
        <v>237.50200161000001</v>
      </c>
      <c r="V67" s="34">
        <f t="shared" si="109"/>
        <v>248.42291627119999</v>
      </c>
      <c r="W67" s="34">
        <f t="shared" si="109"/>
        <v>329.86355243599996</v>
      </c>
      <c r="X67" s="34">
        <f t="shared" si="109"/>
        <v>402.86546839599998</v>
      </c>
      <c r="Y67" s="34">
        <f t="shared" si="109"/>
        <v>481.51995854</v>
      </c>
      <c r="Z67" s="34">
        <f t="shared" si="109"/>
        <v>520.59967812999992</v>
      </c>
      <c r="AA67" s="34">
        <f t="shared" si="109"/>
        <v>610.99634973000002</v>
      </c>
      <c r="AB67" s="34">
        <f t="shared" si="109"/>
        <v>769.27205862999995</v>
      </c>
      <c r="AC67" s="34">
        <f t="shared" si="109"/>
        <v>933</v>
      </c>
      <c r="AD67" s="34">
        <f t="shared" si="109"/>
        <v>816</v>
      </c>
      <c r="AE67" s="34">
        <f t="shared" si="109"/>
        <v>902</v>
      </c>
      <c r="AF67" s="34">
        <f t="shared" si="109"/>
        <v>978</v>
      </c>
      <c r="AG67" s="34">
        <f t="shared" si="109"/>
        <v>1067</v>
      </c>
      <c r="AH67" s="34"/>
    </row>
    <row r="68" spans="1:38">
      <c r="A68" s="33" t="s">
        <v>284</v>
      </c>
      <c r="B68" s="58" t="s">
        <v>53</v>
      </c>
      <c r="C68" s="73">
        <v>53.6</v>
      </c>
      <c r="D68" s="73">
        <v>45.9</v>
      </c>
      <c r="E68" s="73">
        <v>47.1</v>
      </c>
      <c r="F68" s="73">
        <v>49.549900000000001</v>
      </c>
      <c r="G68" s="73">
        <v>78.599900000000005</v>
      </c>
      <c r="H68" s="73">
        <v>72.695217999999997</v>
      </c>
      <c r="I68" s="73">
        <v>51.271900000000002</v>
      </c>
      <c r="J68" s="73">
        <v>66.7</v>
      </c>
      <c r="K68" s="73">
        <v>73.400000000000006</v>
      </c>
      <c r="L68" s="73">
        <v>48.501999999999995</v>
      </c>
      <c r="M68" s="73">
        <v>38.5</v>
      </c>
      <c r="N68" s="73">
        <v>36</v>
      </c>
      <c r="O68" s="73">
        <v>38.86</v>
      </c>
      <c r="P68" s="73">
        <v>64.3</v>
      </c>
      <c r="Q68" s="73">
        <v>112.92656495999999</v>
      </c>
      <c r="R68" s="73">
        <v>132.5</v>
      </c>
      <c r="S68" s="73">
        <v>181.45332045000001</v>
      </c>
      <c r="T68" s="73">
        <v>132.62710454999998</v>
      </c>
      <c r="U68" s="73">
        <v>134.26726277</v>
      </c>
      <c r="V68" s="73">
        <v>139.48339290999999</v>
      </c>
      <c r="W68" s="73">
        <v>174.29380906999998</v>
      </c>
      <c r="X68" s="73">
        <v>195.01140287000001</v>
      </c>
      <c r="Y68" s="73">
        <v>237.48656099999999</v>
      </c>
      <c r="Z68" s="73">
        <v>268.68606045999996</v>
      </c>
      <c r="AA68" s="73">
        <v>323.81480696999995</v>
      </c>
      <c r="AB68" s="73">
        <v>336.49556331000002</v>
      </c>
      <c r="AC68" s="73">
        <v>388</v>
      </c>
      <c r="AD68" s="73">
        <v>300</v>
      </c>
      <c r="AE68" s="73">
        <v>300</v>
      </c>
      <c r="AF68" s="73">
        <v>270</v>
      </c>
      <c r="AG68" s="73">
        <v>267</v>
      </c>
      <c r="AH68" s="73"/>
    </row>
    <row r="69" spans="1:38">
      <c r="A69" s="33" t="s">
        <v>285</v>
      </c>
      <c r="B69" s="58" t="s">
        <v>52</v>
      </c>
      <c r="C69" s="73">
        <v>1</v>
      </c>
      <c r="D69" s="73">
        <v>11.7</v>
      </c>
      <c r="E69" s="73">
        <v>38</v>
      </c>
      <c r="F69" s="73">
        <v>78.596000000000004</v>
      </c>
      <c r="G69" s="73">
        <v>71.8</v>
      </c>
      <c r="H69" s="73">
        <v>97.14273310999998</v>
      </c>
      <c r="I69" s="73">
        <v>66.2</v>
      </c>
      <c r="J69" s="73">
        <v>80</v>
      </c>
      <c r="K69" s="73">
        <v>95.199999999999989</v>
      </c>
      <c r="L69" s="73">
        <v>92.406999999999996</v>
      </c>
      <c r="M69" s="73">
        <v>81.599999999999994</v>
      </c>
      <c r="N69" s="73">
        <v>67.599999999999994</v>
      </c>
      <c r="O69" s="73">
        <v>58.6</v>
      </c>
      <c r="P69" s="73">
        <v>56.2</v>
      </c>
      <c r="Q69" s="73">
        <v>58.25076</v>
      </c>
      <c r="R69" s="73">
        <v>73.5</v>
      </c>
      <c r="S69" s="73">
        <v>106.4887722</v>
      </c>
      <c r="T69" s="73">
        <v>120.92285630999999</v>
      </c>
      <c r="U69" s="73">
        <v>103.23473884000001</v>
      </c>
      <c r="V69" s="73">
        <v>108.93952336119999</v>
      </c>
      <c r="W69" s="73">
        <v>155.56974336599998</v>
      </c>
      <c r="X69" s="73">
        <v>207.854065526</v>
      </c>
      <c r="Y69" s="73">
        <v>244.03339754000001</v>
      </c>
      <c r="Z69" s="73">
        <v>251.91361766999998</v>
      </c>
      <c r="AA69" s="73">
        <v>287.18154276000001</v>
      </c>
      <c r="AB69" s="73">
        <v>432.77649531999998</v>
      </c>
      <c r="AC69" s="73">
        <v>545</v>
      </c>
      <c r="AD69" s="73">
        <v>516</v>
      </c>
      <c r="AE69" s="73">
        <v>602</v>
      </c>
      <c r="AF69" s="73">
        <v>708</v>
      </c>
      <c r="AG69" s="73">
        <v>800</v>
      </c>
      <c r="AH69" s="73"/>
    </row>
    <row r="70" spans="1:38">
      <c r="A70" s="31" t="s">
        <v>286</v>
      </c>
      <c r="B70" t="s">
        <v>125</v>
      </c>
      <c r="C70" s="73">
        <v>39.1</v>
      </c>
      <c r="D70" s="73">
        <v>46.506</v>
      </c>
      <c r="E70" s="73">
        <v>50</v>
      </c>
      <c r="F70" s="73">
        <v>60</v>
      </c>
      <c r="G70" s="73">
        <v>70</v>
      </c>
      <c r="H70" s="73">
        <v>60.24218698</v>
      </c>
      <c r="I70" s="73">
        <v>54.13333333333334</v>
      </c>
      <c r="J70" s="73">
        <v>57.8</v>
      </c>
      <c r="K70" s="73">
        <v>105.29990000000001</v>
      </c>
      <c r="L70" s="73">
        <v>217.40000000000003</v>
      </c>
      <c r="M70" s="73">
        <v>436.3</v>
      </c>
      <c r="N70" s="73">
        <v>336.3</v>
      </c>
      <c r="O70" s="73">
        <v>399</v>
      </c>
      <c r="P70" s="73">
        <v>512</v>
      </c>
      <c r="Q70" s="73">
        <v>420.31693548999993</v>
      </c>
      <c r="R70" s="73">
        <v>380</v>
      </c>
      <c r="S70" s="73">
        <v>426.07732233000007</v>
      </c>
      <c r="T70" s="73">
        <v>514.1202565000001</v>
      </c>
      <c r="U70" s="73">
        <v>547.60727768000004</v>
      </c>
      <c r="V70" s="73">
        <v>625.77423945999999</v>
      </c>
      <c r="W70" s="73">
        <v>734.27557469016017</v>
      </c>
      <c r="X70" s="73">
        <v>756.07234647000007</v>
      </c>
      <c r="Y70" s="73">
        <v>906.66607487999977</v>
      </c>
      <c r="Z70" s="73">
        <f>849.39504221+28.4657700500001</f>
        <v>877.8608122600001</v>
      </c>
      <c r="AA70" s="73">
        <v>990.69019366000009</v>
      </c>
      <c r="AB70" s="73">
        <v>1643.29729677</v>
      </c>
      <c r="AC70" s="73">
        <v>1285</v>
      </c>
      <c r="AD70" s="73">
        <v>1332</v>
      </c>
      <c r="AE70" s="73">
        <v>1350</v>
      </c>
      <c r="AF70" s="73">
        <v>1340</v>
      </c>
      <c r="AG70" s="73">
        <v>1330</v>
      </c>
      <c r="AH70" s="73"/>
    </row>
    <row r="71" spans="1:38">
      <c r="A71" s="31" t="s">
        <v>279</v>
      </c>
      <c r="B71" s="58" t="s">
        <v>70</v>
      </c>
      <c r="C71" s="73">
        <v>0</v>
      </c>
      <c r="D71" s="73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4.7</v>
      </c>
      <c r="N71" s="73">
        <v>6.8</v>
      </c>
      <c r="O71" s="73">
        <v>13.5</v>
      </c>
      <c r="P71" s="73">
        <v>12.399999999999954</v>
      </c>
      <c r="Q71" s="73">
        <v>14.354883280000022</v>
      </c>
      <c r="R71" s="73">
        <v>13.199999999999818</v>
      </c>
      <c r="S71" s="73">
        <v>12.851123419999933</v>
      </c>
      <c r="T71" s="73">
        <v>16.700709569999933</v>
      </c>
      <c r="U71" s="73">
        <v>14.864916130000115</v>
      </c>
      <c r="V71" s="73">
        <v>12.17868363</v>
      </c>
      <c r="W71" s="73">
        <v>20.397537530000076</v>
      </c>
      <c r="X71" s="73">
        <v>28.043921440000002</v>
      </c>
      <c r="Y71" s="73">
        <v>28.10011022999981</v>
      </c>
      <c r="Z71" s="73">
        <v>37.58004825999982</v>
      </c>
      <c r="AA71" s="73">
        <v>125.71555164999997</v>
      </c>
      <c r="AB71" s="73">
        <v>45.029522579999991</v>
      </c>
      <c r="AC71" s="73">
        <v>171</v>
      </c>
      <c r="AD71" s="73">
        <v>145</v>
      </c>
      <c r="AE71" s="73">
        <v>160</v>
      </c>
      <c r="AF71" s="73">
        <v>165</v>
      </c>
      <c r="AG71" s="73">
        <v>176</v>
      </c>
      <c r="AH71" s="73"/>
    </row>
    <row r="72" spans="1:38">
      <c r="A72" s="31" t="s">
        <v>287</v>
      </c>
      <c r="B72" s="58" t="s">
        <v>71</v>
      </c>
      <c r="C72" s="73">
        <v>41.65</v>
      </c>
      <c r="D72" s="73">
        <v>84.151900000000012</v>
      </c>
      <c r="E72" s="73">
        <v>211.7804489839998</v>
      </c>
      <c r="F72" s="73">
        <v>241.96050417800018</v>
      </c>
      <c r="G72" s="73">
        <v>323.08754749819974</v>
      </c>
      <c r="H72" s="73">
        <v>319.40718424980014</v>
      </c>
      <c r="I72" s="73">
        <v>366.03656866666665</v>
      </c>
      <c r="J72" s="73">
        <v>336.06320000000017</v>
      </c>
      <c r="K72" s="73">
        <v>382.98810867463749</v>
      </c>
      <c r="L72" s="73">
        <v>434.04418650285703</v>
      </c>
      <c r="M72" s="73">
        <v>558.1001</v>
      </c>
      <c r="N72" s="73">
        <v>762.4</v>
      </c>
      <c r="O72" s="73">
        <v>851</v>
      </c>
      <c r="P72" s="73">
        <v>1378.6</v>
      </c>
      <c r="Q72" s="73">
        <v>1505.9017764499999</v>
      </c>
      <c r="R72" s="73">
        <v>1623.6</v>
      </c>
      <c r="S72" s="73">
        <v>1655.5710301700001</v>
      </c>
      <c r="T72" s="73">
        <v>1857.5664941599998</v>
      </c>
      <c r="U72" s="73">
        <v>2294.9964605999999</v>
      </c>
      <c r="V72" s="73">
        <v>2791.1901722799998</v>
      </c>
      <c r="W72" s="73">
        <v>3036.6949652600001</v>
      </c>
      <c r="X72" s="73">
        <v>3393.6866662299994</v>
      </c>
      <c r="Y72" s="73">
        <v>3543.9373675800002</v>
      </c>
      <c r="Z72" s="73">
        <v>3731.4795285300002</v>
      </c>
      <c r="AA72" s="73">
        <v>4198.2219694900004</v>
      </c>
      <c r="AB72" s="73">
        <v>5574.9633534099994</v>
      </c>
      <c r="AC72" s="73">
        <v>5573</v>
      </c>
      <c r="AD72" s="73">
        <v>5629</v>
      </c>
      <c r="AE72" s="73">
        <v>6094</v>
      </c>
      <c r="AF72" s="73">
        <v>6425</v>
      </c>
      <c r="AG72" s="73">
        <v>6814</v>
      </c>
      <c r="AH72" s="73"/>
    </row>
    <row r="73" spans="1:38">
      <c r="A73" s="31" t="s">
        <v>288</v>
      </c>
      <c r="B73" t="s">
        <v>72</v>
      </c>
      <c r="C73" s="34">
        <f t="shared" ref="C73:AG73" si="110">C74+C75</f>
        <v>0</v>
      </c>
      <c r="D73" s="34">
        <f t="shared" si="110"/>
        <v>0</v>
      </c>
      <c r="E73" s="34">
        <f t="shared" si="110"/>
        <v>0</v>
      </c>
      <c r="F73" s="34">
        <f t="shared" si="110"/>
        <v>0</v>
      </c>
      <c r="G73" s="34">
        <f t="shared" si="110"/>
        <v>0</v>
      </c>
      <c r="H73" s="34">
        <f t="shared" si="110"/>
        <v>0</v>
      </c>
      <c r="I73" s="34">
        <f t="shared" si="110"/>
        <v>0</v>
      </c>
      <c r="J73" s="34">
        <f t="shared" si="110"/>
        <v>0</v>
      </c>
      <c r="K73" s="34">
        <f t="shared" si="110"/>
        <v>0</v>
      </c>
      <c r="L73" s="34">
        <f t="shared" si="110"/>
        <v>16.2</v>
      </c>
      <c r="M73" s="34">
        <f t="shared" si="110"/>
        <v>99.979951410000211</v>
      </c>
      <c r="N73" s="34">
        <f t="shared" si="110"/>
        <v>526.9</v>
      </c>
      <c r="O73" s="34">
        <f t="shared" si="110"/>
        <v>646</v>
      </c>
      <c r="P73" s="34">
        <f t="shared" si="110"/>
        <v>772.31811117999939</v>
      </c>
      <c r="Q73" s="34">
        <f t="shared" si="110"/>
        <v>1142.0999999999999</v>
      </c>
      <c r="R73" s="34">
        <f t="shared" si="110"/>
        <v>1028.2</v>
      </c>
      <c r="S73" s="34">
        <f t="shared" si="110"/>
        <v>886.7706867600001</v>
      </c>
      <c r="T73" s="34">
        <f t="shared" si="110"/>
        <v>944.36338950000004</v>
      </c>
      <c r="U73" s="34">
        <f t="shared" si="110"/>
        <v>989.96275015000003</v>
      </c>
      <c r="V73" s="34">
        <f t="shared" si="110"/>
        <v>1052.1139336900001</v>
      </c>
      <c r="W73" s="34">
        <f t="shared" si="110"/>
        <v>989.03805483869894</v>
      </c>
      <c r="X73" s="34">
        <f t="shared" si="110"/>
        <v>1096.95586544</v>
      </c>
      <c r="Y73" s="34">
        <f t="shared" si="110"/>
        <v>1049.4608346700002</v>
      </c>
      <c r="Z73" s="34">
        <f t="shared" si="110"/>
        <v>1056.65434594</v>
      </c>
      <c r="AA73" s="34">
        <f t="shared" si="110"/>
        <v>1150.21743489</v>
      </c>
      <c r="AB73" s="34">
        <f t="shared" si="110"/>
        <v>1195.5762636100001</v>
      </c>
      <c r="AC73" s="34">
        <f t="shared" si="110"/>
        <v>1422</v>
      </c>
      <c r="AD73" s="34">
        <f t="shared" si="110"/>
        <v>1530</v>
      </c>
      <c r="AE73" s="34">
        <f t="shared" si="110"/>
        <v>1680</v>
      </c>
      <c r="AF73" s="34">
        <f t="shared" si="110"/>
        <v>1755</v>
      </c>
      <c r="AG73" s="34">
        <f t="shared" si="110"/>
        <v>1934</v>
      </c>
      <c r="AH73" s="34"/>
    </row>
    <row r="74" spans="1:38" s="58" customFormat="1">
      <c r="A74" s="33" t="s">
        <v>555</v>
      </c>
      <c r="B74" s="58" t="s">
        <v>556</v>
      </c>
      <c r="C74" s="73">
        <v>0</v>
      </c>
      <c r="D74" s="73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16.2</v>
      </c>
      <c r="M74" s="73">
        <v>99.979951410000211</v>
      </c>
      <c r="N74" s="73">
        <v>526.9</v>
      </c>
      <c r="O74" s="73">
        <v>636</v>
      </c>
      <c r="P74" s="73">
        <v>749.91811117999941</v>
      </c>
      <c r="Q74" s="73">
        <v>944</v>
      </c>
      <c r="R74" s="73">
        <v>1001.4000000000001</v>
      </c>
      <c r="S74" s="73">
        <v>863.1477841300001</v>
      </c>
      <c r="T74" s="73">
        <v>935.76368639999998</v>
      </c>
      <c r="U74" s="73">
        <v>968.51383307000003</v>
      </c>
      <c r="V74" s="73">
        <v>1026.31073231</v>
      </c>
      <c r="W74" s="73">
        <v>956.91034793869892</v>
      </c>
      <c r="X74" s="73">
        <v>1065.58765823</v>
      </c>
      <c r="Y74" s="73">
        <v>1015.8252402000001</v>
      </c>
      <c r="Z74" s="73">
        <f>1056.65434594-Z75</f>
        <v>1036.15834445</v>
      </c>
      <c r="AA74" s="73">
        <f>1150.21743489-AA75</f>
        <v>1145.81997202</v>
      </c>
      <c r="AB74" s="73">
        <v>1190.1422120300001</v>
      </c>
      <c r="AC74" s="73">
        <v>1402</v>
      </c>
      <c r="AD74" s="73">
        <v>1510</v>
      </c>
      <c r="AE74" s="73">
        <v>1660</v>
      </c>
      <c r="AF74" s="73">
        <v>1735</v>
      </c>
      <c r="AG74" s="73">
        <v>1914</v>
      </c>
      <c r="AH74" s="73"/>
    </row>
    <row r="75" spans="1:38" s="58" customFormat="1">
      <c r="A75" s="33" t="s">
        <v>554</v>
      </c>
      <c r="B75" s="58" t="s">
        <v>557</v>
      </c>
      <c r="C75" s="73">
        <v>0</v>
      </c>
      <c r="D75" s="73">
        <v>0</v>
      </c>
      <c r="E75" s="73"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10</v>
      </c>
      <c r="P75" s="73">
        <v>22.4</v>
      </c>
      <c r="Q75" s="73">
        <v>198.1</v>
      </c>
      <c r="R75" s="73">
        <v>26.8</v>
      </c>
      <c r="S75" s="73">
        <v>23.622902630000002</v>
      </c>
      <c r="T75" s="73">
        <v>8.5997030999999993</v>
      </c>
      <c r="U75" s="73">
        <v>21.448917080000001</v>
      </c>
      <c r="V75" s="73">
        <v>25.803201379999997</v>
      </c>
      <c r="W75" s="73">
        <v>32.1277069</v>
      </c>
      <c r="X75" s="73">
        <v>31.368207210000001</v>
      </c>
      <c r="Y75" s="73">
        <v>33.635594470000001</v>
      </c>
      <c r="Z75" s="73">
        <v>20.496001490000001</v>
      </c>
      <c r="AA75" s="73">
        <v>4.39746287</v>
      </c>
      <c r="AB75" s="73">
        <v>5.4340515800000002</v>
      </c>
      <c r="AC75" s="73">
        <v>20</v>
      </c>
      <c r="AD75" s="73">
        <v>20</v>
      </c>
      <c r="AE75" s="73">
        <v>20</v>
      </c>
      <c r="AF75" s="73">
        <v>20</v>
      </c>
      <c r="AG75" s="73">
        <v>20</v>
      </c>
      <c r="AH75" s="73"/>
    </row>
    <row r="76" spans="1:38">
      <c r="A76" s="30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8">
      <c r="A77" s="39" t="s">
        <v>267</v>
      </c>
      <c r="B77" t="s">
        <v>50</v>
      </c>
      <c r="C77" s="34">
        <f t="shared" ref="C77:Z77" si="111">C38-C62</f>
        <v>-87.5</v>
      </c>
      <c r="D77" s="34">
        <f t="shared" si="111"/>
        <v>-186.90289999999993</v>
      </c>
      <c r="E77" s="34">
        <f t="shared" si="111"/>
        <v>-270.34077998400005</v>
      </c>
      <c r="F77" s="34">
        <f t="shared" si="111"/>
        <v>-196.61636917800001</v>
      </c>
      <c r="G77" s="34">
        <f t="shared" si="111"/>
        <v>-279.24506249819967</v>
      </c>
      <c r="H77" s="34">
        <f t="shared" si="111"/>
        <v>-79.919830339800342</v>
      </c>
      <c r="I77" s="34">
        <f t="shared" si="111"/>
        <v>17.79300000000012</v>
      </c>
      <c r="J77" s="34">
        <f t="shared" si="111"/>
        <v>49.017165719999866</v>
      </c>
      <c r="K77" s="34">
        <f t="shared" si="111"/>
        <v>110.69031760536245</v>
      </c>
      <c r="L77" s="34">
        <f t="shared" si="111"/>
        <v>715.56399999999985</v>
      </c>
      <c r="M77" s="34">
        <f t="shared" si="111"/>
        <v>477.40000000000055</v>
      </c>
      <c r="N77" s="34">
        <f t="shared" si="111"/>
        <v>626.44760599999972</v>
      </c>
      <c r="O77" s="34">
        <f t="shared" si="111"/>
        <v>708.43670703000043</v>
      </c>
      <c r="P77" s="34">
        <f t="shared" si="111"/>
        <v>435.85706712000047</v>
      </c>
      <c r="Q77" s="34">
        <f t="shared" si="111"/>
        <v>-142.88578839999991</v>
      </c>
      <c r="R77" s="34">
        <f t="shared" si="111"/>
        <v>356.00050079919947</v>
      </c>
      <c r="S77" s="34">
        <f t="shared" si="111"/>
        <v>1257.3028421636</v>
      </c>
      <c r="T77" s="34">
        <f t="shared" si="111"/>
        <v>1473.4327361200003</v>
      </c>
      <c r="U77" s="34">
        <f t="shared" si="111"/>
        <v>943.26739716590691</v>
      </c>
      <c r="V77" s="34">
        <f t="shared" si="111"/>
        <v>723.70238082940068</v>
      </c>
      <c r="W77" s="34">
        <f t="shared" si="111"/>
        <v>1048.0708585511411</v>
      </c>
      <c r="X77" s="34">
        <f t="shared" si="111"/>
        <v>850.98024023000471</v>
      </c>
      <c r="Y77" s="34">
        <f t="shared" si="111"/>
        <v>1726.8361876899999</v>
      </c>
      <c r="Z77" s="34">
        <f t="shared" si="111"/>
        <v>2329.3560386500012</v>
      </c>
      <c r="AA77" s="34">
        <f>AA38-AA62</f>
        <v>2387.9408477199995</v>
      </c>
      <c r="AB77" s="34">
        <f t="shared" ref="AB77:AG77" si="112">AB38-AB62</f>
        <v>-552.63089664000108</v>
      </c>
      <c r="AC77" s="34">
        <f t="shared" si="112"/>
        <v>-7</v>
      </c>
      <c r="AD77" s="34">
        <f t="shared" si="112"/>
        <v>1703</v>
      </c>
      <c r="AE77" s="34">
        <f t="shared" si="112"/>
        <v>2239</v>
      </c>
      <c r="AF77" s="34">
        <f t="shared" si="112"/>
        <v>3000</v>
      </c>
      <c r="AG77" s="34">
        <f t="shared" si="112"/>
        <v>3461</v>
      </c>
      <c r="AH77" s="34"/>
    </row>
    <row r="78" spans="1:38">
      <c r="A78" s="30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2"/>
      <c r="AJ78" s="2"/>
      <c r="AK78" s="2"/>
      <c r="AL78" s="2"/>
    </row>
    <row r="79" spans="1:38">
      <c r="A79" s="30" t="s">
        <v>289</v>
      </c>
      <c r="C79" s="34">
        <f t="shared" ref="C79:AG79" si="113">C80-C81</f>
        <v>35.9</v>
      </c>
      <c r="D79" s="34">
        <f t="shared" si="113"/>
        <v>47.997000000000007</v>
      </c>
      <c r="E79" s="34">
        <f t="shared" si="113"/>
        <v>47.506900000000002</v>
      </c>
      <c r="F79" s="34">
        <f t="shared" si="113"/>
        <v>9.742999999999995</v>
      </c>
      <c r="G79" s="34">
        <f t="shared" si="113"/>
        <v>-3.9560000000000031</v>
      </c>
      <c r="H79" s="34">
        <f t="shared" si="113"/>
        <v>39.404000000000032</v>
      </c>
      <c r="I79" s="34">
        <f t="shared" si="113"/>
        <v>66.319000000000003</v>
      </c>
      <c r="J79" s="34">
        <f t="shared" si="113"/>
        <v>63.3</v>
      </c>
      <c r="K79" s="34">
        <f t="shared" si="113"/>
        <v>158.91109132536249</v>
      </c>
      <c r="L79" s="34">
        <f t="shared" si="113"/>
        <v>352.8</v>
      </c>
      <c r="M79" s="34">
        <f t="shared" si="113"/>
        <v>221.10000000000008</v>
      </c>
      <c r="N79" s="34">
        <f t="shared" si="113"/>
        <v>160.5</v>
      </c>
      <c r="O79" s="34">
        <f t="shared" si="113"/>
        <v>576.80000000000007</v>
      </c>
      <c r="P79" s="34">
        <f t="shared" si="113"/>
        <v>826.5</v>
      </c>
      <c r="Q79" s="34">
        <f t="shared" si="113"/>
        <v>1264.0886796700001</v>
      </c>
      <c r="R79" s="34">
        <f t="shared" si="113"/>
        <v>1320.3999999999999</v>
      </c>
      <c r="S79" s="34">
        <f t="shared" si="113"/>
        <v>1491.7016944400004</v>
      </c>
      <c r="T79" s="34">
        <f t="shared" si="113"/>
        <v>1636.6995289000004</v>
      </c>
      <c r="U79" s="34">
        <f t="shared" si="113"/>
        <v>1265.8568440000004</v>
      </c>
      <c r="V79" s="34">
        <f t="shared" si="113"/>
        <v>1329.2007192423996</v>
      </c>
      <c r="W79" s="34">
        <f t="shared" si="113"/>
        <v>1421.3081719300001</v>
      </c>
      <c r="X79" s="34">
        <f t="shared" si="113"/>
        <v>1361.7867500399998</v>
      </c>
      <c r="Y79" s="34">
        <f t="shared" si="113"/>
        <v>2084.4930085199994</v>
      </c>
      <c r="Z79" s="34">
        <f t="shared" si="113"/>
        <v>2654.2080903699994</v>
      </c>
      <c r="AA79" s="34">
        <f t="shared" si="113"/>
        <v>3740.42</v>
      </c>
      <c r="AB79" s="34">
        <f t="shared" si="113"/>
        <v>4021.5271392499999</v>
      </c>
      <c r="AC79" s="34">
        <f t="shared" si="113"/>
        <v>3986</v>
      </c>
      <c r="AD79" s="34">
        <f t="shared" si="113"/>
        <v>4200</v>
      </c>
      <c r="AE79" s="34">
        <f t="shared" si="113"/>
        <v>4000</v>
      </c>
      <c r="AF79" s="34">
        <f t="shared" si="113"/>
        <v>4720</v>
      </c>
      <c r="AG79" s="34">
        <f t="shared" si="113"/>
        <v>5200</v>
      </c>
      <c r="AH79" s="34"/>
    </row>
    <row r="80" spans="1:38">
      <c r="A80" s="31" t="s">
        <v>290</v>
      </c>
      <c r="B80" t="s">
        <v>54</v>
      </c>
      <c r="C80" s="73">
        <v>38.799999999999997</v>
      </c>
      <c r="D80" s="73">
        <v>68.900000000000006</v>
      </c>
      <c r="E80" s="73">
        <v>73.399900000000002</v>
      </c>
      <c r="F80" s="73">
        <v>83.152000000000001</v>
      </c>
      <c r="G80" s="73">
        <v>48.7</v>
      </c>
      <c r="H80" s="73">
        <v>58.504000000000033</v>
      </c>
      <c r="I80" s="73">
        <v>71.900000000000006</v>
      </c>
      <c r="J80" s="73">
        <v>78.599999999999994</v>
      </c>
      <c r="K80" s="73">
        <v>189.2</v>
      </c>
      <c r="L80" s="73">
        <v>425.5</v>
      </c>
      <c r="M80" s="73">
        <v>660.2</v>
      </c>
      <c r="N80" s="73">
        <v>879</v>
      </c>
      <c r="O80" s="73">
        <v>1465.2</v>
      </c>
      <c r="P80" s="73">
        <v>1524.3</v>
      </c>
      <c r="Q80" s="73">
        <v>1475.5886796700001</v>
      </c>
      <c r="R80" s="73">
        <v>1540.3</v>
      </c>
      <c r="S80" s="73">
        <v>1869.0555376500004</v>
      </c>
      <c r="T80" s="73">
        <v>1916.1756153200004</v>
      </c>
      <c r="U80" s="73">
        <v>1391.5280790600004</v>
      </c>
      <c r="V80" s="73">
        <v>1443.9391523623997</v>
      </c>
      <c r="W80" s="73">
        <v>1776.3811532100001</v>
      </c>
      <c r="X80" s="73">
        <v>1728.9751528699999</v>
      </c>
      <c r="Y80" s="73">
        <v>2313.9261127399996</v>
      </c>
      <c r="Z80" s="73">
        <v>2859.9371574199995</v>
      </c>
      <c r="AA80" s="73">
        <v>3946.54</v>
      </c>
      <c r="AB80" s="73">
        <v>4229.42366322</v>
      </c>
      <c r="AC80" s="73">
        <v>4236</v>
      </c>
      <c r="AD80" s="73">
        <v>4450</v>
      </c>
      <c r="AE80" s="73">
        <v>4250</v>
      </c>
      <c r="AF80" s="73">
        <v>4970</v>
      </c>
      <c r="AG80" s="73">
        <v>5450</v>
      </c>
      <c r="AH80" s="73"/>
    </row>
    <row r="81" spans="1:38">
      <c r="A81" s="31" t="s">
        <v>291</v>
      </c>
      <c r="B81" t="s">
        <v>55</v>
      </c>
      <c r="C81" s="73">
        <v>2.9</v>
      </c>
      <c r="D81" s="73">
        <v>20.902999999999999</v>
      </c>
      <c r="E81" s="73">
        <v>25.893000000000001</v>
      </c>
      <c r="F81" s="73">
        <v>73.409000000000006</v>
      </c>
      <c r="G81" s="73">
        <v>52.656000000000006</v>
      </c>
      <c r="H81" s="73">
        <v>19.100000000000001</v>
      </c>
      <c r="I81" s="73">
        <v>5.5810000000000004</v>
      </c>
      <c r="J81" s="73">
        <v>15.3</v>
      </c>
      <c r="K81" s="73">
        <v>30.288908674637497</v>
      </c>
      <c r="L81" s="73">
        <v>72.7</v>
      </c>
      <c r="M81" s="73">
        <v>439.09999999999997</v>
      </c>
      <c r="N81" s="73">
        <v>718.5</v>
      </c>
      <c r="O81" s="73">
        <v>888.4</v>
      </c>
      <c r="P81" s="73">
        <v>697.8</v>
      </c>
      <c r="Q81" s="73">
        <v>211.5</v>
      </c>
      <c r="R81" s="73">
        <v>219.9</v>
      </c>
      <c r="S81" s="73">
        <v>377.35384320999998</v>
      </c>
      <c r="T81" s="73">
        <v>279.47608642</v>
      </c>
      <c r="U81" s="73">
        <v>125.67123506</v>
      </c>
      <c r="V81" s="73">
        <v>114.73843312</v>
      </c>
      <c r="W81" s="73">
        <v>355.07298128000002</v>
      </c>
      <c r="X81" s="73">
        <v>367.18840282999997</v>
      </c>
      <c r="Y81" s="73">
        <v>229.43310421999999</v>
      </c>
      <c r="Z81" s="73">
        <v>205.72906705</v>
      </c>
      <c r="AA81" s="73">
        <v>206.11999999999998</v>
      </c>
      <c r="AB81" s="73">
        <v>207.89652397</v>
      </c>
      <c r="AC81" s="73">
        <v>250</v>
      </c>
      <c r="AD81" s="73">
        <v>250</v>
      </c>
      <c r="AE81" s="73">
        <v>250</v>
      </c>
      <c r="AF81" s="73">
        <v>250</v>
      </c>
      <c r="AG81" s="73">
        <v>250</v>
      </c>
      <c r="AH81" s="73"/>
    </row>
    <row r="82" spans="1:38">
      <c r="A82" s="30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8">
      <c r="A83" s="39" t="s">
        <v>268</v>
      </c>
      <c r="B83" t="s">
        <v>51</v>
      </c>
      <c r="C83" s="34">
        <f t="shared" ref="C83:AG83" si="114">C77-C79</f>
        <v>-123.4</v>
      </c>
      <c r="D83" s="34">
        <f t="shared" si="114"/>
        <v>-234.89989999999995</v>
      </c>
      <c r="E83" s="34">
        <f t="shared" si="114"/>
        <v>-317.84767998400002</v>
      </c>
      <c r="F83" s="34">
        <f t="shared" si="114"/>
        <v>-206.35936917800001</v>
      </c>
      <c r="G83" s="34">
        <f t="shared" si="114"/>
        <v>-275.28906249819966</v>
      </c>
      <c r="H83" s="34">
        <f t="shared" si="114"/>
        <v>-119.32383033980037</v>
      </c>
      <c r="I83" s="34">
        <f t="shared" si="114"/>
        <v>-48.525999999999883</v>
      </c>
      <c r="J83" s="34">
        <f t="shared" si="114"/>
        <v>-14.282834280000131</v>
      </c>
      <c r="K83" s="34">
        <f t="shared" si="114"/>
        <v>-48.220773720000039</v>
      </c>
      <c r="L83" s="34">
        <f t="shared" si="114"/>
        <v>362.76399999999984</v>
      </c>
      <c r="M83" s="34">
        <f t="shared" si="114"/>
        <v>256.30000000000047</v>
      </c>
      <c r="N83" s="34">
        <f t="shared" si="114"/>
        <v>465.94760599999972</v>
      </c>
      <c r="O83" s="34">
        <f t="shared" si="114"/>
        <v>131.63670703000037</v>
      </c>
      <c r="P83" s="34">
        <f t="shared" si="114"/>
        <v>-390.64293287999953</v>
      </c>
      <c r="Q83" s="34">
        <f t="shared" si="114"/>
        <v>-1406.9744680700001</v>
      </c>
      <c r="R83" s="34">
        <f t="shared" si="114"/>
        <v>-964.39949920080039</v>
      </c>
      <c r="S83" s="34">
        <f t="shared" si="114"/>
        <v>-234.39885227640048</v>
      </c>
      <c r="T83" s="34">
        <f t="shared" si="114"/>
        <v>-163.26679278000006</v>
      </c>
      <c r="U83" s="34">
        <f t="shared" si="114"/>
        <v>-322.58944683409345</v>
      </c>
      <c r="V83" s="34">
        <f t="shared" si="114"/>
        <v>-605.49833841299892</v>
      </c>
      <c r="W83" s="34">
        <f t="shared" si="114"/>
        <v>-373.23731337885897</v>
      </c>
      <c r="X83" s="34">
        <f t="shared" si="114"/>
        <v>-510.80650980999508</v>
      </c>
      <c r="Y83" s="34">
        <f t="shared" si="114"/>
        <v>-357.65682082999956</v>
      </c>
      <c r="Z83" s="34">
        <f t="shared" si="114"/>
        <v>-324.85205171999814</v>
      </c>
      <c r="AA83" s="34">
        <f t="shared" si="114"/>
        <v>-1352.4791522800006</v>
      </c>
      <c r="AB83" s="34">
        <f t="shared" si="114"/>
        <v>-4574.158035890001</v>
      </c>
      <c r="AC83" s="34">
        <f t="shared" si="114"/>
        <v>-3993</v>
      </c>
      <c r="AD83" s="34">
        <f t="shared" si="114"/>
        <v>-2497</v>
      </c>
      <c r="AE83" s="34">
        <f t="shared" si="114"/>
        <v>-1761</v>
      </c>
      <c r="AF83" s="34">
        <f t="shared" si="114"/>
        <v>-1720</v>
      </c>
      <c r="AG83" s="34">
        <f t="shared" si="114"/>
        <v>-1739</v>
      </c>
      <c r="AH83" s="34"/>
    </row>
    <row r="84" spans="1:38">
      <c r="A84" s="30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2"/>
      <c r="AJ84" s="2"/>
      <c r="AK84" s="2"/>
      <c r="AL84" s="2"/>
    </row>
    <row r="85" spans="1:38">
      <c r="A85" s="31" t="s">
        <v>292</v>
      </c>
      <c r="B85" t="s">
        <v>77</v>
      </c>
      <c r="C85" s="34">
        <f t="shared" ref="C85:Z85" si="115">C86+C89</f>
        <v>27.3</v>
      </c>
      <c r="D85" s="34">
        <f t="shared" si="115"/>
        <v>4.2001000000000008</v>
      </c>
      <c r="E85" s="34">
        <f t="shared" si="115"/>
        <v>18.500100000000003</v>
      </c>
      <c r="F85" s="34">
        <f t="shared" si="115"/>
        <v>33.599999999999994</v>
      </c>
      <c r="G85" s="34">
        <f t="shared" si="115"/>
        <v>71.7</v>
      </c>
      <c r="H85" s="34">
        <f t="shared" si="115"/>
        <v>45.660999999999959</v>
      </c>
      <c r="I85" s="34">
        <f t="shared" si="115"/>
        <v>44.298999999999999</v>
      </c>
      <c r="J85" s="34">
        <f t="shared" si="115"/>
        <v>72.754999999999995</v>
      </c>
      <c r="K85" s="34">
        <f t="shared" si="115"/>
        <v>53.467000000000006</v>
      </c>
      <c r="L85" s="34">
        <f t="shared" si="115"/>
        <v>58.8</v>
      </c>
      <c r="M85" s="34">
        <f t="shared" si="115"/>
        <v>24.799999999999997</v>
      </c>
      <c r="N85" s="34">
        <f t="shared" si="115"/>
        <v>167.4</v>
      </c>
      <c r="O85" s="34">
        <f t="shared" si="115"/>
        <v>59</v>
      </c>
      <c r="P85" s="34">
        <f t="shared" si="115"/>
        <v>160.6</v>
      </c>
      <c r="Q85" s="34">
        <f t="shared" si="115"/>
        <v>-157.16625736</v>
      </c>
      <c r="R85" s="34">
        <f t="shared" si="115"/>
        <v>198.89999999999998</v>
      </c>
      <c r="S85" s="34">
        <f t="shared" si="115"/>
        <v>266.02774577000002</v>
      </c>
      <c r="T85" s="34">
        <f t="shared" si="115"/>
        <v>293.21829147000005</v>
      </c>
      <c r="U85" s="34">
        <f t="shared" si="115"/>
        <v>233.74934403</v>
      </c>
      <c r="V85" s="34">
        <f t="shared" si="115"/>
        <v>216.05245920999997</v>
      </c>
      <c r="W85" s="34">
        <f t="shared" si="115"/>
        <v>447.10312476000001</v>
      </c>
      <c r="X85" s="34">
        <f t="shared" si="115"/>
        <v>477.85759709499996</v>
      </c>
      <c r="Y85" s="34">
        <f t="shared" si="115"/>
        <v>884.78173084999992</v>
      </c>
      <c r="Z85" s="34">
        <f t="shared" si="115"/>
        <v>631.58248377999996</v>
      </c>
      <c r="AA85" s="34">
        <f t="shared" ref="AA85:AG85" si="116">AA86+AA89</f>
        <v>111.36000000000001</v>
      </c>
      <c r="AB85" s="34">
        <f t="shared" si="116"/>
        <v>36.641864550704014</v>
      </c>
      <c r="AC85" s="34">
        <f t="shared" si="116"/>
        <v>91</v>
      </c>
      <c r="AD85" s="34">
        <f t="shared" si="116"/>
        <v>135</v>
      </c>
      <c r="AE85" s="34">
        <f t="shared" si="116"/>
        <v>135</v>
      </c>
      <c r="AF85" s="34">
        <f t="shared" si="116"/>
        <v>135</v>
      </c>
      <c r="AG85" s="34">
        <f t="shared" si="116"/>
        <v>135</v>
      </c>
      <c r="AH85" s="34"/>
    </row>
    <row r="86" spans="1:38">
      <c r="A86" s="33" t="s">
        <v>285</v>
      </c>
      <c r="B86" s="10"/>
      <c r="C86" s="34">
        <f t="shared" ref="C86:Z86" si="117">C87+C88</f>
        <v>27.3</v>
      </c>
      <c r="D86" s="34">
        <f t="shared" si="117"/>
        <v>4.2001000000000008</v>
      </c>
      <c r="E86" s="34">
        <f t="shared" si="117"/>
        <v>18.500100000000003</v>
      </c>
      <c r="F86" s="34">
        <f t="shared" si="117"/>
        <v>33.599999999999994</v>
      </c>
      <c r="G86" s="34">
        <f t="shared" si="117"/>
        <v>71.7</v>
      </c>
      <c r="H86" s="34">
        <f t="shared" si="117"/>
        <v>45.660999999999959</v>
      </c>
      <c r="I86" s="34">
        <f t="shared" si="117"/>
        <v>44.298999999999999</v>
      </c>
      <c r="J86" s="34">
        <f t="shared" si="117"/>
        <v>72.754999999999995</v>
      </c>
      <c r="K86" s="34">
        <f t="shared" si="117"/>
        <v>53.467000000000006</v>
      </c>
      <c r="L86" s="34">
        <f t="shared" si="117"/>
        <v>58.8</v>
      </c>
      <c r="M86" s="34">
        <f t="shared" si="117"/>
        <v>24.799999999999997</v>
      </c>
      <c r="N86" s="34">
        <f t="shared" si="117"/>
        <v>167.4</v>
      </c>
      <c r="O86" s="34">
        <f t="shared" si="117"/>
        <v>59</v>
      </c>
      <c r="P86" s="34">
        <f t="shared" si="117"/>
        <v>103.49999999999999</v>
      </c>
      <c r="Q86" s="34">
        <f t="shared" si="117"/>
        <v>-116.85715736</v>
      </c>
      <c r="R86" s="34">
        <f t="shared" si="117"/>
        <v>198.89999999999998</v>
      </c>
      <c r="S86" s="34">
        <f t="shared" si="117"/>
        <v>266.02774577000002</v>
      </c>
      <c r="T86" s="34">
        <f t="shared" si="117"/>
        <v>293.21829147000005</v>
      </c>
      <c r="U86" s="34">
        <f t="shared" si="117"/>
        <v>233.74934403</v>
      </c>
      <c r="V86" s="34">
        <f t="shared" si="117"/>
        <v>216.05245920999997</v>
      </c>
      <c r="W86" s="34">
        <f t="shared" si="117"/>
        <v>447.10312476000001</v>
      </c>
      <c r="X86" s="34">
        <f t="shared" si="117"/>
        <v>477.85759709499996</v>
      </c>
      <c r="Y86" s="34">
        <f t="shared" si="117"/>
        <v>884.78173084999992</v>
      </c>
      <c r="Z86" s="34">
        <f t="shared" si="117"/>
        <v>631.58248377999996</v>
      </c>
      <c r="AA86" s="34">
        <f t="shared" ref="AA86:AG86" si="118">AA87+AA88</f>
        <v>111.36000000000001</v>
      </c>
      <c r="AB86" s="34">
        <f t="shared" si="118"/>
        <v>36.641864550704014</v>
      </c>
      <c r="AC86" s="34">
        <f t="shared" si="118"/>
        <v>91</v>
      </c>
      <c r="AD86" s="34">
        <f t="shared" si="118"/>
        <v>135</v>
      </c>
      <c r="AE86" s="34">
        <f t="shared" si="118"/>
        <v>135</v>
      </c>
      <c r="AF86" s="34">
        <f t="shared" si="118"/>
        <v>135</v>
      </c>
      <c r="AG86" s="34">
        <f t="shared" si="118"/>
        <v>135</v>
      </c>
      <c r="AH86" s="34"/>
    </row>
    <row r="87" spans="1:38">
      <c r="A87" s="35" t="s">
        <v>290</v>
      </c>
      <c r="B87" t="s">
        <v>73</v>
      </c>
      <c r="C87" s="73">
        <v>27.3</v>
      </c>
      <c r="D87" s="73">
        <v>4.8611000000000004</v>
      </c>
      <c r="E87" s="73">
        <v>34.055100000000003</v>
      </c>
      <c r="F87" s="73">
        <v>36.744999999999997</v>
      </c>
      <c r="G87" s="73">
        <v>74.073000000000008</v>
      </c>
      <c r="H87" s="73">
        <v>46.872999999999962</v>
      </c>
      <c r="I87" s="73">
        <v>53.201000000000001</v>
      </c>
      <c r="J87" s="73">
        <v>86.998999999999995</v>
      </c>
      <c r="K87" s="73">
        <v>62.900000000000006</v>
      </c>
      <c r="L87" s="73">
        <v>81.099999999999994</v>
      </c>
      <c r="M87" s="73">
        <v>33.799999999999997</v>
      </c>
      <c r="N87" s="73">
        <v>184</v>
      </c>
      <c r="O87" s="73">
        <v>230.2</v>
      </c>
      <c r="P87" s="73">
        <v>129.69999999999999</v>
      </c>
      <c r="Q87" s="73">
        <v>87.642842639999998</v>
      </c>
      <c r="R87" s="73">
        <v>265.09999999999997</v>
      </c>
      <c r="S87" s="73">
        <v>327.54929100000004</v>
      </c>
      <c r="T87" s="73">
        <v>332.74628331000002</v>
      </c>
      <c r="U87" s="73">
        <v>269.15309865</v>
      </c>
      <c r="V87" s="73">
        <v>274.26164377999999</v>
      </c>
      <c r="W87" s="73">
        <v>506.16782656999999</v>
      </c>
      <c r="X87" s="73">
        <v>559.06812091999996</v>
      </c>
      <c r="Y87" s="73">
        <v>994.49247959999991</v>
      </c>
      <c r="Z87" s="73">
        <v>735.55401080999991</v>
      </c>
      <c r="AA87" s="73">
        <v>236.94</v>
      </c>
      <c r="AB87" s="73">
        <v>204.03969711000002</v>
      </c>
      <c r="AC87" s="73">
        <v>241</v>
      </c>
      <c r="AD87" s="73">
        <v>250</v>
      </c>
      <c r="AE87" s="73">
        <v>250</v>
      </c>
      <c r="AF87" s="73">
        <v>250</v>
      </c>
      <c r="AG87" s="73">
        <v>250</v>
      </c>
      <c r="AH87" s="73"/>
    </row>
    <row r="88" spans="1:38">
      <c r="A88" s="35" t="s">
        <v>291</v>
      </c>
      <c r="B88" s="10" t="s">
        <v>74</v>
      </c>
      <c r="C88" s="73">
        <v>0</v>
      </c>
      <c r="D88" s="73">
        <v>-0.66100000000000003</v>
      </c>
      <c r="E88" s="73">
        <v>-15.555</v>
      </c>
      <c r="F88" s="73">
        <v>-3.145</v>
      </c>
      <c r="G88" s="73">
        <v>-2.3730000000000002</v>
      </c>
      <c r="H88" s="73">
        <v>-1.212</v>
      </c>
      <c r="I88" s="73">
        <v>-8.9019999999999992</v>
      </c>
      <c r="J88" s="73">
        <v>-14.243999999999998</v>
      </c>
      <c r="K88" s="73">
        <v>-9.4329999999999998</v>
      </c>
      <c r="L88" s="73">
        <v>-22.3</v>
      </c>
      <c r="M88" s="73">
        <v>-9</v>
      </c>
      <c r="N88" s="73">
        <v>-16.600000000000001</v>
      </c>
      <c r="O88" s="73">
        <v>-171.2</v>
      </c>
      <c r="P88" s="73">
        <v>-26.2</v>
      </c>
      <c r="Q88" s="73">
        <v>-204.5</v>
      </c>
      <c r="R88" s="73">
        <v>-66.2</v>
      </c>
      <c r="S88" s="73">
        <v>-61.521545229999987</v>
      </c>
      <c r="T88" s="73">
        <v>-39.527991839999999</v>
      </c>
      <c r="U88" s="73">
        <v>-35.403754620000001</v>
      </c>
      <c r="V88" s="73">
        <v>-58.209184570000012</v>
      </c>
      <c r="W88" s="73">
        <v>-59.064701810000003</v>
      </c>
      <c r="X88" s="73">
        <v>-81.210523824999981</v>
      </c>
      <c r="Y88" s="73">
        <v>-109.71074874999999</v>
      </c>
      <c r="Z88" s="73">
        <v>-103.97152702999999</v>
      </c>
      <c r="AA88" s="73">
        <v>-125.57999999999998</v>
      </c>
      <c r="AB88" s="73">
        <v>-167.39783255929601</v>
      </c>
      <c r="AC88" s="73">
        <v>-150</v>
      </c>
      <c r="AD88" s="73">
        <v>-115</v>
      </c>
      <c r="AE88" s="73">
        <v>-115</v>
      </c>
      <c r="AF88" s="73">
        <v>-115</v>
      </c>
      <c r="AG88" s="73">
        <v>-115</v>
      </c>
      <c r="AH88" s="73"/>
    </row>
    <row r="89" spans="1:38">
      <c r="A89" s="33" t="s">
        <v>284</v>
      </c>
      <c r="C89" s="34">
        <f t="shared" ref="C89:Y89" si="119">C90+C91</f>
        <v>0</v>
      </c>
      <c r="D89" s="34">
        <f t="shared" si="119"/>
        <v>0</v>
      </c>
      <c r="E89" s="34">
        <f t="shared" si="119"/>
        <v>0</v>
      </c>
      <c r="F89" s="34">
        <f t="shared" si="119"/>
        <v>0</v>
      </c>
      <c r="G89" s="34">
        <f t="shared" si="119"/>
        <v>0</v>
      </c>
      <c r="H89" s="34">
        <f t="shared" si="119"/>
        <v>0</v>
      </c>
      <c r="I89" s="34">
        <f t="shared" si="119"/>
        <v>0</v>
      </c>
      <c r="J89" s="34">
        <f t="shared" si="119"/>
        <v>0</v>
      </c>
      <c r="K89" s="34">
        <f t="shared" si="119"/>
        <v>0</v>
      </c>
      <c r="L89" s="34">
        <f t="shared" si="119"/>
        <v>0</v>
      </c>
      <c r="M89" s="34">
        <f t="shared" si="119"/>
        <v>0</v>
      </c>
      <c r="N89" s="34">
        <f t="shared" si="119"/>
        <v>0</v>
      </c>
      <c r="O89" s="34">
        <f t="shared" si="119"/>
        <v>0</v>
      </c>
      <c r="P89" s="34">
        <f t="shared" si="119"/>
        <v>57.1</v>
      </c>
      <c r="Q89" s="34">
        <f t="shared" si="119"/>
        <v>-40.309100000000001</v>
      </c>
      <c r="R89" s="34">
        <f t="shared" si="119"/>
        <v>0</v>
      </c>
      <c r="S89" s="34">
        <f t="shared" si="119"/>
        <v>0</v>
      </c>
      <c r="T89" s="34">
        <f t="shared" si="119"/>
        <v>0</v>
      </c>
      <c r="U89" s="34">
        <f t="shared" si="119"/>
        <v>0</v>
      </c>
      <c r="V89" s="34">
        <f t="shared" si="119"/>
        <v>0</v>
      </c>
      <c r="W89" s="34">
        <f t="shared" si="119"/>
        <v>0</v>
      </c>
      <c r="X89" s="34">
        <f t="shared" si="119"/>
        <v>0</v>
      </c>
      <c r="Y89" s="34">
        <f t="shared" si="119"/>
        <v>0</v>
      </c>
      <c r="Z89" s="34">
        <v>0</v>
      </c>
      <c r="AA89" s="34">
        <v>0</v>
      </c>
      <c r="AB89" s="34">
        <v>0</v>
      </c>
      <c r="AC89" s="34">
        <v>0</v>
      </c>
      <c r="AD89" s="34">
        <v>0</v>
      </c>
      <c r="AE89" s="34">
        <v>0</v>
      </c>
      <c r="AF89" s="34">
        <v>0</v>
      </c>
      <c r="AG89" s="34">
        <v>0</v>
      </c>
      <c r="AH89" s="34"/>
    </row>
    <row r="90" spans="1:38">
      <c r="A90" s="35" t="s">
        <v>290</v>
      </c>
      <c r="B90" t="s">
        <v>75</v>
      </c>
      <c r="C90" s="73">
        <v>0</v>
      </c>
      <c r="D90" s="73">
        <v>0</v>
      </c>
      <c r="E90" s="73">
        <v>0</v>
      </c>
      <c r="F90" s="73">
        <v>0</v>
      </c>
      <c r="G90" s="73">
        <v>0</v>
      </c>
      <c r="H90" s="73">
        <v>0</v>
      </c>
      <c r="I90" s="73">
        <v>0</v>
      </c>
      <c r="J90" s="73">
        <v>0</v>
      </c>
      <c r="K90" s="73">
        <v>0</v>
      </c>
      <c r="L90" s="73">
        <v>0</v>
      </c>
      <c r="M90" s="73">
        <v>0</v>
      </c>
      <c r="N90" s="73">
        <v>0</v>
      </c>
      <c r="O90" s="73">
        <v>0</v>
      </c>
      <c r="P90" s="73">
        <v>57.1</v>
      </c>
      <c r="Q90" s="73">
        <v>0</v>
      </c>
      <c r="R90" s="73">
        <v>0</v>
      </c>
      <c r="S90" s="73">
        <v>0</v>
      </c>
      <c r="T90" s="73">
        <v>0</v>
      </c>
      <c r="U90" s="73">
        <v>0</v>
      </c>
      <c r="V90" s="73">
        <v>0</v>
      </c>
      <c r="W90" s="73">
        <v>0</v>
      </c>
      <c r="X90" s="73">
        <v>0</v>
      </c>
      <c r="Y90" s="73">
        <v>0</v>
      </c>
      <c r="Z90" s="73">
        <v>0</v>
      </c>
      <c r="AA90" s="73">
        <v>0</v>
      </c>
      <c r="AB90" s="73">
        <v>0</v>
      </c>
      <c r="AC90" s="73">
        <v>0</v>
      </c>
      <c r="AD90" s="73">
        <v>0</v>
      </c>
      <c r="AE90" s="73">
        <v>0</v>
      </c>
      <c r="AF90" s="73">
        <v>0</v>
      </c>
      <c r="AG90" s="73">
        <v>0</v>
      </c>
      <c r="AH90" s="73"/>
    </row>
    <row r="91" spans="1:38">
      <c r="A91" s="35" t="s">
        <v>291</v>
      </c>
      <c r="B91" t="s">
        <v>76</v>
      </c>
      <c r="C91" s="73">
        <v>0</v>
      </c>
      <c r="D91" s="73">
        <v>0</v>
      </c>
      <c r="E91" s="73">
        <v>0</v>
      </c>
      <c r="F91" s="73">
        <v>0</v>
      </c>
      <c r="G91" s="73">
        <v>0</v>
      </c>
      <c r="H91" s="73">
        <v>0</v>
      </c>
      <c r="I91" s="73">
        <v>0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3">
        <v>0</v>
      </c>
      <c r="P91" s="73">
        <v>0</v>
      </c>
      <c r="Q91" s="73">
        <v>-40.309100000000001</v>
      </c>
      <c r="R91" s="73">
        <v>0</v>
      </c>
      <c r="S91" s="73">
        <v>0</v>
      </c>
      <c r="T91" s="73">
        <v>0</v>
      </c>
      <c r="U91" s="73">
        <v>0</v>
      </c>
      <c r="V91" s="73">
        <v>0</v>
      </c>
      <c r="W91" s="73">
        <v>0</v>
      </c>
      <c r="X91" s="73">
        <v>0</v>
      </c>
      <c r="Y91" s="73">
        <v>0</v>
      </c>
      <c r="Z91" s="73">
        <v>0</v>
      </c>
      <c r="AA91" s="73">
        <v>0</v>
      </c>
      <c r="AB91" s="73">
        <v>0</v>
      </c>
      <c r="AC91" s="73">
        <v>0</v>
      </c>
      <c r="AD91" s="73">
        <v>0</v>
      </c>
      <c r="AE91" s="73">
        <v>0</v>
      </c>
      <c r="AF91" s="73">
        <v>0</v>
      </c>
      <c r="AG91" s="73">
        <v>0</v>
      </c>
      <c r="AH91" s="73"/>
    </row>
    <row r="92" spans="1:38">
      <c r="A92" s="31" t="s">
        <v>293</v>
      </c>
      <c r="C92" s="34">
        <f t="shared" ref="C92:AG92" si="120">C93+C97</f>
        <v>153.5</v>
      </c>
      <c r="D92" s="34">
        <f t="shared" si="120"/>
        <v>247.60000000000002</v>
      </c>
      <c r="E92" s="34">
        <f t="shared" si="120"/>
        <v>329.14777998399995</v>
      </c>
      <c r="F92" s="34">
        <f t="shared" si="120"/>
        <v>253.55936917800003</v>
      </c>
      <c r="G92" s="34">
        <f t="shared" si="120"/>
        <v>333.38906249819985</v>
      </c>
      <c r="H92" s="34">
        <f t="shared" si="120"/>
        <v>169.18483033980027</v>
      </c>
      <c r="I92" s="34">
        <f t="shared" si="120"/>
        <v>96.425000000000011</v>
      </c>
      <c r="J92" s="34">
        <f t="shared" si="120"/>
        <v>90.137834280000334</v>
      </c>
      <c r="K92" s="34">
        <f t="shared" si="120"/>
        <v>121.88777371999986</v>
      </c>
      <c r="L92" s="34">
        <f t="shared" si="120"/>
        <v>-217.8639</v>
      </c>
      <c r="M92" s="34">
        <f t="shared" si="120"/>
        <v>-164.2</v>
      </c>
      <c r="N92" s="34">
        <f t="shared" si="120"/>
        <v>-125.27020000000002</v>
      </c>
      <c r="O92" s="34">
        <f t="shared" si="120"/>
        <v>14.5</v>
      </c>
      <c r="P92" s="34">
        <f t="shared" si="120"/>
        <v>981.5</v>
      </c>
      <c r="Q92" s="34">
        <f t="shared" si="120"/>
        <v>876.51663528000017</v>
      </c>
      <c r="R92" s="34">
        <f t="shared" si="120"/>
        <v>1282.3</v>
      </c>
      <c r="S92" s="34">
        <f t="shared" si="120"/>
        <v>596.16192294000007</v>
      </c>
      <c r="T92" s="34">
        <f t="shared" si="120"/>
        <v>608.61544470000013</v>
      </c>
      <c r="U92" s="34">
        <f t="shared" si="120"/>
        <v>230.61884599000004</v>
      </c>
      <c r="V92" s="34">
        <f t="shared" si="120"/>
        <v>1026.8228016600001</v>
      </c>
      <c r="W92" s="34">
        <f t="shared" si="120"/>
        <v>965.17460519999997</v>
      </c>
      <c r="X92" s="34">
        <f t="shared" si="120"/>
        <v>1079.0117852149999</v>
      </c>
      <c r="Y92" s="34">
        <f t="shared" si="120"/>
        <v>1151.9206736000001</v>
      </c>
      <c r="Z92" s="34">
        <f t="shared" si="120"/>
        <v>1114.3574282999998</v>
      </c>
      <c r="AA92" s="34">
        <f t="shared" si="120"/>
        <v>1367.28</v>
      </c>
      <c r="AB92" s="34">
        <f t="shared" si="120"/>
        <v>6332.4396223707045</v>
      </c>
      <c r="AC92" s="34">
        <f t="shared" si="120"/>
        <v>2440</v>
      </c>
      <c r="AD92" s="34">
        <f t="shared" si="120"/>
        <v>2243</v>
      </c>
      <c r="AE92" s="34">
        <f t="shared" si="120"/>
        <v>2489</v>
      </c>
      <c r="AF92" s="34">
        <f t="shared" si="120"/>
        <v>2896</v>
      </c>
      <c r="AG92" s="34">
        <f t="shared" si="120"/>
        <v>3151</v>
      </c>
      <c r="AH92" s="34"/>
    </row>
    <row r="93" spans="1:38">
      <c r="A93" s="33" t="s">
        <v>285</v>
      </c>
      <c r="C93" s="34">
        <f t="shared" ref="C93:AG93" si="121">C94+C95+C96</f>
        <v>45.3</v>
      </c>
      <c r="D93" s="34">
        <f t="shared" si="121"/>
        <v>157.80000000000001</v>
      </c>
      <c r="E93" s="34">
        <f t="shared" si="121"/>
        <v>240.84777998399997</v>
      </c>
      <c r="F93" s="34">
        <f t="shared" si="121"/>
        <v>184.65936917800002</v>
      </c>
      <c r="G93" s="34">
        <f t="shared" si="121"/>
        <v>264.68906249819986</v>
      </c>
      <c r="H93" s="34">
        <f t="shared" si="121"/>
        <v>173.96322333980027</v>
      </c>
      <c r="I93" s="34">
        <f t="shared" si="121"/>
        <v>-18.873999999999999</v>
      </c>
      <c r="J93" s="34">
        <f t="shared" si="121"/>
        <v>-45.062165719999662</v>
      </c>
      <c r="K93" s="34">
        <f t="shared" si="121"/>
        <v>24.691473719999873</v>
      </c>
      <c r="L93" s="34">
        <f t="shared" si="121"/>
        <v>-246.26390000000001</v>
      </c>
      <c r="M93" s="34">
        <f t="shared" si="121"/>
        <v>-129.69999999999999</v>
      </c>
      <c r="N93" s="34">
        <f t="shared" si="121"/>
        <v>-63.5702</v>
      </c>
      <c r="O93" s="34">
        <f t="shared" si="121"/>
        <v>-20</v>
      </c>
      <c r="P93" s="34">
        <f t="shared" si="121"/>
        <v>-33.1</v>
      </c>
      <c r="Q93" s="34">
        <f t="shared" si="121"/>
        <v>222.7</v>
      </c>
      <c r="R93" s="34">
        <f t="shared" si="121"/>
        <v>129.70000000000002</v>
      </c>
      <c r="S93" s="34">
        <f t="shared" si="121"/>
        <v>48.151177620000013</v>
      </c>
      <c r="T93" s="34">
        <f t="shared" si="121"/>
        <v>13.941853389999999</v>
      </c>
      <c r="U93" s="34">
        <f t="shared" si="121"/>
        <v>99.056161790000004</v>
      </c>
      <c r="V93" s="34">
        <f t="shared" si="121"/>
        <v>533.40681563999999</v>
      </c>
      <c r="W93" s="34">
        <f t="shared" si="121"/>
        <v>288.86770745000001</v>
      </c>
      <c r="X93" s="34">
        <f t="shared" si="121"/>
        <v>330.89580933499997</v>
      </c>
      <c r="Y93" s="34">
        <f t="shared" si="121"/>
        <v>353.86201699999998</v>
      </c>
      <c r="Z93" s="34">
        <f t="shared" si="121"/>
        <v>375.26794116999997</v>
      </c>
      <c r="AA93" s="34">
        <f t="shared" si="121"/>
        <v>897.55</v>
      </c>
      <c r="AB93" s="34">
        <f t="shared" si="121"/>
        <v>1970.010210780704</v>
      </c>
      <c r="AC93" s="34">
        <f t="shared" si="121"/>
        <v>-75</v>
      </c>
      <c r="AD93" s="34">
        <f t="shared" si="121"/>
        <v>930</v>
      </c>
      <c r="AE93" s="34">
        <f t="shared" si="121"/>
        <v>1130</v>
      </c>
      <c r="AF93" s="34">
        <f t="shared" si="121"/>
        <v>1430</v>
      </c>
      <c r="AG93" s="34">
        <f t="shared" si="121"/>
        <v>1462</v>
      </c>
      <c r="AH93" s="34"/>
    </row>
    <row r="94" spans="1:38">
      <c r="A94" s="35" t="s">
        <v>294</v>
      </c>
      <c r="B94" s="10" t="s">
        <v>169</v>
      </c>
      <c r="C94" s="73">
        <v>30.5</v>
      </c>
      <c r="D94" s="73">
        <v>105.5</v>
      </c>
      <c r="E94" s="73">
        <v>192.55364598399993</v>
      </c>
      <c r="F94" s="73">
        <v>126.19304617800003</v>
      </c>
      <c r="G94" s="73">
        <v>169.43281549819994</v>
      </c>
      <c r="H94" s="73">
        <v>91.349720339800228</v>
      </c>
      <c r="I94" s="73">
        <v>-32.942</v>
      </c>
      <c r="J94" s="73">
        <v>9.3158342800003311</v>
      </c>
      <c r="K94" s="73">
        <v>38.561473719999867</v>
      </c>
      <c r="L94" s="73">
        <v>21.5</v>
      </c>
      <c r="M94" s="73">
        <v>0</v>
      </c>
      <c r="N94" s="73">
        <v>-20.399999999999999</v>
      </c>
      <c r="O94" s="73">
        <v>-20</v>
      </c>
      <c r="P94" s="73">
        <v>-30</v>
      </c>
      <c r="Q94" s="73">
        <v>-35</v>
      </c>
      <c r="R94" s="73">
        <v>-35</v>
      </c>
      <c r="S94" s="73">
        <v>-35</v>
      </c>
      <c r="T94" s="73">
        <v>-35</v>
      </c>
      <c r="U94" s="73">
        <v>-35</v>
      </c>
      <c r="V94" s="73">
        <v>-35</v>
      </c>
      <c r="W94" s="73">
        <v>-35</v>
      </c>
      <c r="X94" s="73">
        <v>-35</v>
      </c>
      <c r="Y94" s="73">
        <v>-35</v>
      </c>
      <c r="Z94" s="73">
        <v>-35</v>
      </c>
      <c r="AA94" s="73">
        <v>-40</v>
      </c>
      <c r="AB94" s="73">
        <v>-40</v>
      </c>
      <c r="AC94" s="73">
        <v>-45</v>
      </c>
      <c r="AD94" s="73">
        <v>-45</v>
      </c>
      <c r="AE94" s="73">
        <v>-45</v>
      </c>
      <c r="AF94" s="73">
        <v>-45</v>
      </c>
      <c r="AG94" s="73">
        <v>-45</v>
      </c>
      <c r="AH94" s="73"/>
    </row>
    <row r="95" spans="1:38">
      <c r="A95" s="35" t="s">
        <v>295</v>
      </c>
      <c r="B95" s="58" t="s">
        <v>170</v>
      </c>
      <c r="C95" s="73">
        <v>0</v>
      </c>
      <c r="D95" s="73">
        <v>39.299999999999997</v>
      </c>
      <c r="E95" s="73">
        <v>10.294134000000042</v>
      </c>
      <c r="F95" s="73">
        <v>-11.033677000000012</v>
      </c>
      <c r="G95" s="73">
        <v>-0.64375300000006064</v>
      </c>
      <c r="H95" s="73">
        <v>-1.386496999999963</v>
      </c>
      <c r="I95" s="73">
        <v>1.468</v>
      </c>
      <c r="J95" s="73">
        <v>-24.577999999999996</v>
      </c>
      <c r="K95" s="73">
        <v>10.830000000000004</v>
      </c>
      <c r="L95" s="73">
        <v>-8.9638999999999989</v>
      </c>
      <c r="M95" s="73">
        <v>-32.599999999999994</v>
      </c>
      <c r="N95" s="73">
        <v>0</v>
      </c>
      <c r="O95" s="73">
        <v>0</v>
      </c>
      <c r="P95" s="73">
        <v>-3.1</v>
      </c>
      <c r="Q95" s="73">
        <v>257.7</v>
      </c>
      <c r="R95" s="73">
        <v>164.70000000000002</v>
      </c>
      <c r="S95" s="73">
        <v>83.151177620000013</v>
      </c>
      <c r="T95" s="73">
        <v>48.941853389999999</v>
      </c>
      <c r="U95" s="73">
        <v>134.05616179</v>
      </c>
      <c r="V95" s="73">
        <v>568.40681563999999</v>
      </c>
      <c r="W95" s="73">
        <v>323.86770745000001</v>
      </c>
      <c r="X95" s="73">
        <v>365.89580933499997</v>
      </c>
      <c r="Y95" s="73">
        <v>388.86201699999998</v>
      </c>
      <c r="Z95" s="73">
        <f>411.86794117-1.6</f>
        <v>410.26794116999997</v>
      </c>
      <c r="AA95" s="73">
        <v>937.55</v>
      </c>
      <c r="AB95" s="73">
        <v>2010.010210780704</v>
      </c>
      <c r="AC95" s="73">
        <v>-30</v>
      </c>
      <c r="AD95" s="73">
        <v>975</v>
      </c>
      <c r="AE95" s="73">
        <v>1175</v>
      </c>
      <c r="AF95" s="73">
        <v>1475</v>
      </c>
      <c r="AG95" s="73">
        <v>1507</v>
      </c>
      <c r="AH95" s="73"/>
    </row>
    <row r="96" spans="1:38">
      <c r="A96" s="35" t="s">
        <v>296</v>
      </c>
      <c r="B96" s="10" t="s">
        <v>83</v>
      </c>
      <c r="C96" s="73">
        <v>14.8</v>
      </c>
      <c r="D96" s="73">
        <v>13</v>
      </c>
      <c r="E96" s="73">
        <v>38</v>
      </c>
      <c r="F96" s="73">
        <v>69.5</v>
      </c>
      <c r="G96" s="73">
        <v>95.9</v>
      </c>
      <c r="H96" s="73">
        <v>84</v>
      </c>
      <c r="I96" s="73">
        <v>12.600000000000001</v>
      </c>
      <c r="J96" s="73">
        <v>-29.799999999999997</v>
      </c>
      <c r="K96" s="73">
        <v>-24.7</v>
      </c>
      <c r="L96" s="73">
        <v>-258.8</v>
      </c>
      <c r="M96" s="73">
        <v>-97.1</v>
      </c>
      <c r="N96" s="73">
        <v>-43.170200000000001</v>
      </c>
      <c r="O96" s="73">
        <v>0</v>
      </c>
      <c r="P96" s="73">
        <v>0</v>
      </c>
      <c r="Q96" s="73">
        <v>0</v>
      </c>
      <c r="R96" s="73">
        <v>0</v>
      </c>
      <c r="S96" s="73">
        <v>0</v>
      </c>
      <c r="T96" s="73">
        <v>0</v>
      </c>
      <c r="U96" s="73">
        <v>0</v>
      </c>
      <c r="V96" s="73">
        <v>0</v>
      </c>
      <c r="W96" s="73">
        <v>0</v>
      </c>
      <c r="X96" s="73">
        <v>0</v>
      </c>
      <c r="Y96" s="73">
        <v>0</v>
      </c>
      <c r="Z96" s="73">
        <v>0</v>
      </c>
      <c r="AA96" s="73">
        <v>0</v>
      </c>
      <c r="AB96" s="73">
        <v>0</v>
      </c>
      <c r="AC96" s="73">
        <v>0</v>
      </c>
      <c r="AD96" s="73">
        <v>0</v>
      </c>
      <c r="AE96" s="73">
        <v>0</v>
      </c>
      <c r="AF96" s="73">
        <v>0</v>
      </c>
      <c r="AG96" s="73">
        <v>0</v>
      </c>
      <c r="AH96" s="73"/>
    </row>
    <row r="97" spans="1:34">
      <c r="A97" s="33" t="s">
        <v>284</v>
      </c>
      <c r="B97" s="58" t="s">
        <v>168</v>
      </c>
      <c r="C97" s="34">
        <f t="shared" ref="C97:AG97" si="122">C98+C99</f>
        <v>108.2</v>
      </c>
      <c r="D97" s="34">
        <f t="shared" si="122"/>
        <v>89.8</v>
      </c>
      <c r="E97" s="34">
        <f t="shared" si="122"/>
        <v>88.299999999999983</v>
      </c>
      <c r="F97" s="34">
        <f t="shared" si="122"/>
        <v>68.900000000000006</v>
      </c>
      <c r="G97" s="34">
        <f t="shared" si="122"/>
        <v>68.7</v>
      </c>
      <c r="H97" s="34">
        <f t="shared" si="122"/>
        <v>-4.7783930000000012</v>
      </c>
      <c r="I97" s="34">
        <f t="shared" si="122"/>
        <v>115.29900000000001</v>
      </c>
      <c r="J97" s="34">
        <f t="shared" si="122"/>
        <v>135.19999999999999</v>
      </c>
      <c r="K97" s="34">
        <f t="shared" si="122"/>
        <v>97.196299999999979</v>
      </c>
      <c r="L97" s="34">
        <f t="shared" si="122"/>
        <v>28.400000000000006</v>
      </c>
      <c r="M97" s="34">
        <f t="shared" si="122"/>
        <v>-34.5</v>
      </c>
      <c r="N97" s="34">
        <f t="shared" si="122"/>
        <v>-61.700000000000017</v>
      </c>
      <c r="O97" s="34">
        <f t="shared" si="122"/>
        <v>34.5</v>
      </c>
      <c r="P97" s="34">
        <f t="shared" si="122"/>
        <v>1014.6</v>
      </c>
      <c r="Q97" s="34">
        <f t="shared" si="122"/>
        <v>653.81663528000013</v>
      </c>
      <c r="R97" s="34">
        <f t="shared" si="122"/>
        <v>1152.5999999999999</v>
      </c>
      <c r="S97" s="34">
        <f t="shared" si="122"/>
        <v>548.01074532000007</v>
      </c>
      <c r="T97" s="34">
        <f t="shared" si="122"/>
        <v>594.67359131000012</v>
      </c>
      <c r="U97" s="34">
        <f t="shared" si="122"/>
        <v>131.56268420000004</v>
      </c>
      <c r="V97" s="34">
        <f t="shared" si="122"/>
        <v>493.41598601999999</v>
      </c>
      <c r="W97" s="34">
        <f t="shared" si="122"/>
        <v>676.30689774999996</v>
      </c>
      <c r="X97" s="34">
        <f t="shared" si="122"/>
        <v>748.11597587999995</v>
      </c>
      <c r="Y97" s="34">
        <f t="shared" si="122"/>
        <v>798.05865660000018</v>
      </c>
      <c r="Z97" s="34">
        <f t="shared" si="122"/>
        <v>739.08948712999995</v>
      </c>
      <c r="AA97" s="34">
        <f t="shared" si="122"/>
        <v>469.73</v>
      </c>
      <c r="AB97" s="34">
        <f t="shared" si="122"/>
        <v>4362.4294115900002</v>
      </c>
      <c r="AC97" s="34">
        <f t="shared" si="122"/>
        <v>2515</v>
      </c>
      <c r="AD97" s="34">
        <f t="shared" si="122"/>
        <v>1313</v>
      </c>
      <c r="AE97" s="34">
        <f t="shared" si="122"/>
        <v>1359</v>
      </c>
      <c r="AF97" s="34">
        <f t="shared" si="122"/>
        <v>1466</v>
      </c>
      <c r="AG97" s="34">
        <f t="shared" si="122"/>
        <v>1689</v>
      </c>
      <c r="AH97" s="34"/>
    </row>
    <row r="98" spans="1:34">
      <c r="A98" s="35" t="s">
        <v>297</v>
      </c>
      <c r="B98" s="58" t="s">
        <v>48</v>
      </c>
      <c r="C98" s="73">
        <v>108.2</v>
      </c>
      <c r="D98" s="73">
        <v>94.899999999999991</v>
      </c>
      <c r="E98" s="73">
        <v>111.19999999999999</v>
      </c>
      <c r="F98" s="73">
        <v>100.2</v>
      </c>
      <c r="G98" s="73">
        <v>138.4</v>
      </c>
      <c r="H98" s="73">
        <v>44.436</v>
      </c>
      <c r="I98" s="73">
        <v>171.29900000000001</v>
      </c>
      <c r="J98" s="73">
        <v>174.5</v>
      </c>
      <c r="K98" s="73">
        <v>148.89449999999997</v>
      </c>
      <c r="L98" s="73">
        <v>178.8</v>
      </c>
      <c r="M98" s="73">
        <v>127.4</v>
      </c>
      <c r="N98" s="73">
        <v>172.7</v>
      </c>
      <c r="O98" s="73">
        <v>166.2</v>
      </c>
      <c r="P98" s="73">
        <v>1073.2</v>
      </c>
      <c r="Q98" s="73">
        <v>786.89683770000011</v>
      </c>
      <c r="R98" s="73">
        <v>1275.5</v>
      </c>
      <c r="S98" s="73">
        <v>1374.9796595600001</v>
      </c>
      <c r="T98" s="73">
        <v>689.89422281000009</v>
      </c>
      <c r="U98" s="73">
        <v>585.77841887</v>
      </c>
      <c r="V98" s="73">
        <v>996.86501974999999</v>
      </c>
      <c r="W98" s="73">
        <v>1046.71245368</v>
      </c>
      <c r="X98" s="73">
        <v>1080.60221123</v>
      </c>
      <c r="Y98" s="73">
        <v>1252.1114056400002</v>
      </c>
      <c r="Z98" s="73">
        <v>1455.30674901</v>
      </c>
      <c r="AA98" s="73">
        <v>1386.7</v>
      </c>
      <c r="AB98" s="73">
        <v>5264.3485523400004</v>
      </c>
      <c r="AC98" s="73">
        <v>5279</v>
      </c>
      <c r="AD98" s="73">
        <v>2380</v>
      </c>
      <c r="AE98" s="73">
        <v>2475</v>
      </c>
      <c r="AF98" s="73">
        <v>2640</v>
      </c>
      <c r="AG98" s="73">
        <v>2915</v>
      </c>
      <c r="AH98" s="73"/>
    </row>
    <row r="99" spans="1:34">
      <c r="A99" s="35" t="s">
        <v>298</v>
      </c>
      <c r="B99" t="s">
        <v>49</v>
      </c>
      <c r="C99" s="34">
        <f t="shared" ref="C99:AG99" si="123">C100+C101</f>
        <v>0</v>
      </c>
      <c r="D99" s="34">
        <f t="shared" si="123"/>
        <v>-5.0999999999999996</v>
      </c>
      <c r="E99" s="34">
        <f t="shared" si="123"/>
        <v>-22.900000000000002</v>
      </c>
      <c r="F99" s="34">
        <f t="shared" si="123"/>
        <v>-31.299999999999997</v>
      </c>
      <c r="G99" s="34">
        <f t="shared" si="123"/>
        <v>-69.7</v>
      </c>
      <c r="H99" s="34">
        <f t="shared" si="123"/>
        <v>-49.214393000000001</v>
      </c>
      <c r="I99" s="34">
        <f t="shared" si="123"/>
        <v>-56</v>
      </c>
      <c r="J99" s="34">
        <f t="shared" si="123"/>
        <v>-39.300000000000004</v>
      </c>
      <c r="K99" s="34">
        <f t="shared" si="123"/>
        <v>-51.698199999999986</v>
      </c>
      <c r="L99" s="34">
        <f t="shared" si="123"/>
        <v>-150.4</v>
      </c>
      <c r="M99" s="34">
        <f t="shared" si="123"/>
        <v>-161.9</v>
      </c>
      <c r="N99" s="34">
        <f t="shared" si="123"/>
        <v>-234.4</v>
      </c>
      <c r="O99" s="34">
        <f t="shared" si="123"/>
        <v>-131.69999999999999</v>
      </c>
      <c r="P99" s="34">
        <f t="shared" si="123"/>
        <v>-58.6</v>
      </c>
      <c r="Q99" s="34">
        <f t="shared" si="123"/>
        <v>-133.08020242000001</v>
      </c>
      <c r="R99" s="34">
        <f t="shared" si="123"/>
        <v>-122.9</v>
      </c>
      <c r="S99" s="34">
        <f t="shared" si="123"/>
        <v>-826.96891424</v>
      </c>
      <c r="T99" s="34">
        <f t="shared" si="123"/>
        <v>-95.220631499999996</v>
      </c>
      <c r="U99" s="34">
        <f t="shared" si="123"/>
        <v>-454.21573466999996</v>
      </c>
      <c r="V99" s="34">
        <f t="shared" si="123"/>
        <v>-503.44903373</v>
      </c>
      <c r="W99" s="34">
        <f t="shared" si="123"/>
        <v>-370.40555592999999</v>
      </c>
      <c r="X99" s="34">
        <f t="shared" si="123"/>
        <v>-332.48623535000002</v>
      </c>
      <c r="Y99" s="34">
        <f t="shared" si="123"/>
        <v>-454.05274904000004</v>
      </c>
      <c r="Z99" s="34">
        <f t="shared" si="123"/>
        <v>-716.21726188000002</v>
      </c>
      <c r="AA99" s="34">
        <f t="shared" si="123"/>
        <v>-916.97</v>
      </c>
      <c r="AB99" s="34">
        <f t="shared" si="123"/>
        <v>-901.91914075</v>
      </c>
      <c r="AC99" s="34">
        <f t="shared" si="123"/>
        <v>-2764</v>
      </c>
      <c r="AD99" s="34">
        <f t="shared" si="123"/>
        <v>-1067</v>
      </c>
      <c r="AE99" s="34">
        <f t="shared" si="123"/>
        <v>-1116</v>
      </c>
      <c r="AF99" s="34">
        <f t="shared" si="123"/>
        <v>-1174</v>
      </c>
      <c r="AG99" s="34">
        <f t="shared" si="123"/>
        <v>-1226</v>
      </c>
      <c r="AH99" s="34"/>
    </row>
    <row r="100" spans="1:34">
      <c r="A100" s="36" t="s">
        <v>355</v>
      </c>
      <c r="B100" s="10" t="s">
        <v>128</v>
      </c>
      <c r="C100" s="73">
        <v>-12</v>
      </c>
      <c r="D100" s="73">
        <v>0</v>
      </c>
      <c r="E100" s="73">
        <v>-13.300000000000002</v>
      </c>
      <c r="F100" s="73">
        <v>-25.799999999999997</v>
      </c>
      <c r="G100" s="73">
        <v>-69.7</v>
      </c>
      <c r="H100" s="73">
        <v>-49.214393000000001</v>
      </c>
      <c r="I100" s="73">
        <v>-56.1</v>
      </c>
      <c r="J100" s="73">
        <v>-39.300000000000004</v>
      </c>
      <c r="K100" s="73">
        <v>-51.698199999999986</v>
      </c>
      <c r="L100" s="73">
        <v>-150.4</v>
      </c>
      <c r="M100" s="73">
        <v>-161.9</v>
      </c>
      <c r="N100" s="73">
        <v>-234.4</v>
      </c>
      <c r="O100" s="73">
        <v>-131.69999999999999</v>
      </c>
      <c r="P100" s="73">
        <v>-58.6</v>
      </c>
      <c r="Q100" s="73">
        <v>-133.08020242000001</v>
      </c>
      <c r="R100" s="73">
        <v>-122.9</v>
      </c>
      <c r="S100" s="73">
        <v>-826.96891424</v>
      </c>
      <c r="T100" s="73">
        <v>-95.220631499999996</v>
      </c>
      <c r="U100" s="73">
        <v>-430.44553537999997</v>
      </c>
      <c r="V100" s="73">
        <v>-499.46973401999998</v>
      </c>
      <c r="W100" s="73">
        <v>-369.50614585</v>
      </c>
      <c r="X100" s="73">
        <v>-307.53823535000004</v>
      </c>
      <c r="Y100" s="73">
        <v>-427.42874904000001</v>
      </c>
      <c r="Z100" s="73">
        <f>-714.88466094+1.9</f>
        <v>-712.98466094000003</v>
      </c>
      <c r="AA100" s="73">
        <v>-916.97</v>
      </c>
      <c r="AB100" s="73">
        <v>-901.91914075</v>
      </c>
      <c r="AC100" s="73">
        <v>-2764</v>
      </c>
      <c r="AD100" s="73">
        <v>-1067</v>
      </c>
      <c r="AE100" s="73">
        <v>-1116</v>
      </c>
      <c r="AF100" s="73">
        <v>-1174</v>
      </c>
      <c r="AG100" s="73">
        <v>-1226</v>
      </c>
      <c r="AH100" s="73"/>
    </row>
    <row r="101" spans="1:34">
      <c r="A101" s="36" t="s">
        <v>356</v>
      </c>
      <c r="B101" s="10" t="s">
        <v>82</v>
      </c>
      <c r="C101" s="73">
        <v>12</v>
      </c>
      <c r="D101" s="73">
        <v>-5.0999999999999996</v>
      </c>
      <c r="E101" s="73">
        <v>-9.6</v>
      </c>
      <c r="F101" s="73">
        <v>-5.5</v>
      </c>
      <c r="G101" s="73">
        <v>0</v>
      </c>
      <c r="H101" s="73">
        <v>0</v>
      </c>
      <c r="I101" s="73">
        <v>0.1</v>
      </c>
      <c r="J101" s="73">
        <v>0</v>
      </c>
      <c r="K101" s="73">
        <v>0</v>
      </c>
      <c r="L101" s="73">
        <v>0</v>
      </c>
      <c r="M101" s="73">
        <v>0</v>
      </c>
      <c r="N101" s="73">
        <v>0</v>
      </c>
      <c r="O101" s="73">
        <v>0</v>
      </c>
      <c r="P101" s="73">
        <v>0</v>
      </c>
      <c r="Q101" s="73">
        <v>0</v>
      </c>
      <c r="R101" s="73">
        <v>0</v>
      </c>
      <c r="S101" s="73">
        <v>0</v>
      </c>
      <c r="T101" s="73">
        <v>0</v>
      </c>
      <c r="U101" s="73">
        <v>-23.770199290000001</v>
      </c>
      <c r="V101" s="73">
        <v>-3.9792997099999998</v>
      </c>
      <c r="W101" s="73">
        <v>-0.89941008</v>
      </c>
      <c r="X101" s="73">
        <v>-24.948</v>
      </c>
      <c r="Y101" s="73">
        <v>-26.623999999999999</v>
      </c>
      <c r="Z101" s="73">
        <v>-3.2326009399999998</v>
      </c>
      <c r="AA101" s="73">
        <v>0</v>
      </c>
      <c r="AB101" s="73">
        <v>0</v>
      </c>
      <c r="AC101" s="73">
        <v>0</v>
      </c>
      <c r="AD101" s="73">
        <v>0</v>
      </c>
      <c r="AE101" s="73">
        <v>0</v>
      </c>
      <c r="AF101" s="73">
        <v>0</v>
      </c>
      <c r="AG101" s="73">
        <v>0</v>
      </c>
      <c r="AH101" s="73"/>
    </row>
    <row r="102" spans="1:34">
      <c r="A102" s="31" t="s">
        <v>357</v>
      </c>
      <c r="B102" s="58" t="s">
        <v>250</v>
      </c>
      <c r="C102" s="34">
        <f t="shared" ref="C102:AG102" si="124">C103+C104</f>
        <v>2.8</v>
      </c>
      <c r="D102" s="34">
        <f t="shared" si="124"/>
        <v>8.5000000000000853</v>
      </c>
      <c r="E102" s="34">
        <f t="shared" si="124"/>
        <v>-7.1999999999999318</v>
      </c>
      <c r="F102" s="34">
        <f t="shared" si="124"/>
        <v>13.599999999999909</v>
      </c>
      <c r="G102" s="34">
        <f t="shared" si="124"/>
        <v>-13.599999999999909</v>
      </c>
      <c r="H102" s="34">
        <f t="shared" si="124"/>
        <v>4.1999999999999318</v>
      </c>
      <c r="I102" s="34">
        <f t="shared" si="124"/>
        <v>3.6000000000001364</v>
      </c>
      <c r="J102" s="34">
        <f t="shared" si="124"/>
        <v>3.1000000000002075</v>
      </c>
      <c r="K102" s="34">
        <f t="shared" si="124"/>
        <v>20.200000000000031</v>
      </c>
      <c r="L102" s="34">
        <f t="shared" si="124"/>
        <v>86.100099999999827</v>
      </c>
      <c r="M102" s="34">
        <f t="shared" si="124"/>
        <v>67.300000000000466</v>
      </c>
      <c r="N102" s="34">
        <f t="shared" si="124"/>
        <v>173.27740600000018</v>
      </c>
      <c r="O102" s="34">
        <f t="shared" si="124"/>
        <v>87.136707030000366</v>
      </c>
      <c r="P102" s="34">
        <f t="shared" si="124"/>
        <v>430.2570671200001</v>
      </c>
      <c r="Q102" s="34">
        <f t="shared" si="124"/>
        <v>-373.29157543000144</v>
      </c>
      <c r="R102" s="34">
        <f t="shared" si="124"/>
        <v>119.0005014906011</v>
      </c>
      <c r="S102" s="34">
        <f t="shared" si="124"/>
        <v>95.735324853599991</v>
      </c>
      <c r="T102" s="34">
        <f t="shared" si="124"/>
        <v>152.13036044999967</v>
      </c>
      <c r="U102" s="34">
        <f t="shared" si="124"/>
        <v>-325.71994487409381</v>
      </c>
      <c r="V102" s="34">
        <f t="shared" si="124"/>
        <v>205.27200403700044</v>
      </c>
      <c r="W102" s="34">
        <f t="shared" si="124"/>
        <v>144.83416706114167</v>
      </c>
      <c r="X102" s="34">
        <f t="shared" si="124"/>
        <v>90.347678310004881</v>
      </c>
      <c r="Y102" s="34">
        <f t="shared" si="124"/>
        <v>-90.517878079998354</v>
      </c>
      <c r="Z102" s="34">
        <f t="shared" si="124"/>
        <v>157.9228928000017</v>
      </c>
      <c r="AA102" s="34">
        <f t="shared" si="124"/>
        <v>-96.559152280000717</v>
      </c>
      <c r="AB102" s="34">
        <f t="shared" si="124"/>
        <v>1721.6397219299997</v>
      </c>
      <c r="AC102" s="34">
        <f t="shared" si="124"/>
        <v>-1644</v>
      </c>
      <c r="AD102" s="34">
        <f t="shared" si="124"/>
        <v>-389</v>
      </c>
      <c r="AE102" s="34">
        <f t="shared" si="124"/>
        <v>593</v>
      </c>
      <c r="AF102" s="34">
        <f t="shared" si="124"/>
        <v>1041</v>
      </c>
      <c r="AG102" s="34">
        <f t="shared" si="124"/>
        <v>1277</v>
      </c>
      <c r="AH102" s="34"/>
    </row>
    <row r="103" spans="1:34">
      <c r="A103" s="33" t="s">
        <v>299</v>
      </c>
      <c r="B103" s="58" t="s">
        <v>80</v>
      </c>
      <c r="C103" s="34">
        <v>2.8</v>
      </c>
      <c r="D103" s="34">
        <f t="shared" ref="D103:Y103" si="125">D192-C192</f>
        <v>30.573108000000012</v>
      </c>
      <c r="E103" s="34">
        <f t="shared" si="125"/>
        <v>-35.887004000000012</v>
      </c>
      <c r="F103" s="34">
        <f t="shared" si="125"/>
        <v>-5.7286450000000073</v>
      </c>
      <c r="G103" s="34">
        <f t="shared" si="125"/>
        <v>-22.263205999999993</v>
      </c>
      <c r="H103" s="34">
        <f t="shared" si="125"/>
        <v>-2.4736849999999961</v>
      </c>
      <c r="I103" s="34">
        <f t="shared" si="125"/>
        <v>6.9898510399999942</v>
      </c>
      <c r="J103" s="34">
        <f t="shared" si="125"/>
        <v>-7.6501060399999972</v>
      </c>
      <c r="K103" s="34">
        <f t="shared" si="125"/>
        <v>12.669034000000003</v>
      </c>
      <c r="L103" s="34">
        <f t="shared" si="125"/>
        <v>86.071190999999999</v>
      </c>
      <c r="M103" s="34">
        <f t="shared" si="125"/>
        <v>67.323179999999979</v>
      </c>
      <c r="N103" s="34">
        <f t="shared" si="125"/>
        <v>173.26288600000001</v>
      </c>
      <c r="O103" s="34">
        <f t="shared" si="125"/>
        <v>6.1091940000000022</v>
      </c>
      <c r="P103" s="34">
        <f t="shared" si="125"/>
        <v>512.52672899999993</v>
      </c>
      <c r="Q103" s="34">
        <f t="shared" si="125"/>
        <v>-295.76162590000001</v>
      </c>
      <c r="R103" s="34">
        <f t="shared" si="125"/>
        <v>218.95389420640015</v>
      </c>
      <c r="S103" s="34">
        <f t="shared" si="125"/>
        <v>-44.349233816100195</v>
      </c>
      <c r="T103" s="34">
        <f t="shared" si="125"/>
        <v>189.50219901950004</v>
      </c>
      <c r="U103" s="34">
        <f t="shared" si="125"/>
        <v>-458.98161663409996</v>
      </c>
      <c r="V103" s="34">
        <f t="shared" si="125"/>
        <v>99.658196948799969</v>
      </c>
      <c r="W103" s="34">
        <f t="shared" si="125"/>
        <v>265.44286862550007</v>
      </c>
      <c r="X103" s="34">
        <f t="shared" si="125"/>
        <v>144.40411773480002</v>
      </c>
      <c r="Y103" s="34">
        <f t="shared" si="125"/>
        <v>-22.029462734800063</v>
      </c>
      <c r="Z103" s="34">
        <f>Z192-Y192</f>
        <v>-198.39129389999994</v>
      </c>
      <c r="AA103" s="34">
        <f>AA192-Z192</f>
        <v>677.25962745000004</v>
      </c>
      <c r="AB103" s="34">
        <f>AB192-AA192</f>
        <v>-3.70900000000006</v>
      </c>
      <c r="AC103" s="34">
        <v>-644</v>
      </c>
      <c r="AD103" s="34">
        <v>-389</v>
      </c>
      <c r="AE103" s="34">
        <v>593</v>
      </c>
      <c r="AF103" s="34">
        <v>341</v>
      </c>
      <c r="AG103" s="34">
        <v>477</v>
      </c>
      <c r="AH103" s="34"/>
    </row>
    <row r="104" spans="1:34">
      <c r="A104" s="33" t="s">
        <v>300</v>
      </c>
      <c r="B104" t="s">
        <v>251</v>
      </c>
      <c r="C104" s="73">
        <v>0</v>
      </c>
      <c r="D104" s="73">
        <v>-22.073107999999927</v>
      </c>
      <c r="E104" s="73">
        <v>28.68700400000008</v>
      </c>
      <c r="F104" s="73">
        <v>19.328644999999916</v>
      </c>
      <c r="G104" s="73">
        <v>8.6632060000000841</v>
      </c>
      <c r="H104" s="73">
        <v>6.6736849999999279</v>
      </c>
      <c r="I104" s="73">
        <v>-3.3898510399998578</v>
      </c>
      <c r="J104" s="73">
        <v>10.750106040000205</v>
      </c>
      <c r="K104" s="73">
        <v>7.5309660000000278</v>
      </c>
      <c r="L104" s="73">
        <v>2.8908999999828211E-2</v>
      </c>
      <c r="M104" s="73">
        <v>-2.3179999999513257E-2</v>
      </c>
      <c r="N104" s="73">
        <v>1.452000000017506E-2</v>
      </c>
      <c r="O104" s="73">
        <v>81.027513030000364</v>
      </c>
      <c r="P104" s="73">
        <v>-82.26966187999983</v>
      </c>
      <c r="Q104" s="73">
        <v>-77.529949530001431</v>
      </c>
      <c r="R104" s="73">
        <v>-99.953392715799055</v>
      </c>
      <c r="S104" s="73">
        <v>140.08455866970019</v>
      </c>
      <c r="T104" s="73">
        <v>-37.371838569500369</v>
      </c>
      <c r="U104" s="73">
        <v>133.26167176000615</v>
      </c>
      <c r="V104" s="73">
        <v>105.61380708820047</v>
      </c>
      <c r="W104" s="73">
        <v>-120.6087015643584</v>
      </c>
      <c r="X104" s="73">
        <v>-54.056439424795144</v>
      </c>
      <c r="Y104" s="73">
        <v>-68.488415345198291</v>
      </c>
      <c r="Z104" s="73">
        <v>356.31418670000164</v>
      </c>
      <c r="AA104" s="73">
        <v>-773.81877973000076</v>
      </c>
      <c r="AB104" s="73">
        <v>1725.3487219299998</v>
      </c>
      <c r="AC104" s="73">
        <v>-1000</v>
      </c>
      <c r="AD104" s="73">
        <v>0</v>
      </c>
      <c r="AE104" s="73">
        <v>0</v>
      </c>
      <c r="AF104" s="73">
        <v>700</v>
      </c>
      <c r="AG104" s="73">
        <v>800</v>
      </c>
      <c r="AH104" s="73"/>
    </row>
    <row r="105" spans="1:34">
      <c r="A105" s="30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</row>
    <row r="106" spans="1:34">
      <c r="A106" s="39" t="s">
        <v>301</v>
      </c>
      <c r="C106" s="34">
        <f t="shared" ref="C106:S106" si="126">C83-C85+C92-C102</f>
        <v>-1.6875389974302379E-14</v>
      </c>
      <c r="D106" s="34">
        <f t="shared" si="126"/>
        <v>0</v>
      </c>
      <c r="E106" s="34">
        <f t="shared" si="126"/>
        <v>-1.1368683772161603E-13</v>
      </c>
      <c r="F106" s="34">
        <f t="shared" si="126"/>
        <v>1.1368683772161603E-13</v>
      </c>
      <c r="G106" s="34">
        <f t="shared" si="126"/>
        <v>1.1368683772161603E-13</v>
      </c>
      <c r="H106" s="34">
        <f t="shared" si="126"/>
        <v>0</v>
      </c>
      <c r="I106" s="34">
        <f t="shared" si="126"/>
        <v>0</v>
      </c>
      <c r="J106" s="34">
        <f t="shared" si="126"/>
        <v>0</v>
      </c>
      <c r="K106" s="34">
        <f t="shared" si="126"/>
        <v>-2.2737367544323206E-13</v>
      </c>
      <c r="L106" s="34">
        <f t="shared" si="126"/>
        <v>0</v>
      </c>
      <c r="M106" s="34">
        <f t="shared" si="126"/>
        <v>0</v>
      </c>
      <c r="N106" s="34">
        <f t="shared" si="126"/>
        <v>-4.5474735088646412E-13</v>
      </c>
      <c r="O106" s="34">
        <f t="shared" si="126"/>
        <v>0</v>
      </c>
      <c r="P106" s="34">
        <f t="shared" si="126"/>
        <v>0</v>
      </c>
      <c r="Q106" s="34">
        <f>Q83-Q85+Q92-Q102</f>
        <v>1.4779288903810084E-12</v>
      </c>
      <c r="R106" s="34">
        <f t="shared" si="126"/>
        <v>-6.9140139657974942E-7</v>
      </c>
      <c r="S106" s="34">
        <f t="shared" si="126"/>
        <v>3.9999576983973384E-8</v>
      </c>
      <c r="T106" s="34">
        <f t="shared" ref="T106:Y106" si="127">T83-T85+T92-T102</f>
        <v>3.4106051316484809E-13</v>
      </c>
      <c r="U106" s="34">
        <f t="shared" si="127"/>
        <v>4.5474735088646412E-13</v>
      </c>
      <c r="V106" s="34">
        <f t="shared" si="127"/>
        <v>7.9580786405131221E-13</v>
      </c>
      <c r="W106" s="34">
        <f t="shared" si="127"/>
        <v>-6.8212102632969618E-13</v>
      </c>
      <c r="X106" s="34">
        <f t="shared" si="127"/>
        <v>0</v>
      </c>
      <c r="Y106" s="34">
        <f t="shared" si="127"/>
        <v>-9.0949470177292824E-13</v>
      </c>
      <c r="Z106" s="34">
        <f t="shared" ref="Z106:AG106" si="128">Z83-Z85+Z92-Z102</f>
        <v>0</v>
      </c>
      <c r="AA106" s="34">
        <f t="shared" si="128"/>
        <v>0</v>
      </c>
      <c r="AB106" s="34">
        <f t="shared" si="128"/>
        <v>0</v>
      </c>
      <c r="AC106" s="34">
        <f t="shared" si="128"/>
        <v>0</v>
      </c>
      <c r="AD106" s="34">
        <f t="shared" si="128"/>
        <v>0</v>
      </c>
      <c r="AE106" s="34">
        <f t="shared" si="128"/>
        <v>0</v>
      </c>
      <c r="AF106" s="34">
        <f t="shared" si="128"/>
        <v>0</v>
      </c>
      <c r="AG106" s="34">
        <f t="shared" si="128"/>
        <v>0</v>
      </c>
      <c r="AH106" s="34"/>
    </row>
    <row r="107" spans="1:34">
      <c r="A107" s="30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</row>
    <row r="108" spans="1:34">
      <c r="A108" s="30" t="s">
        <v>273</v>
      </c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</row>
    <row r="109" spans="1:34">
      <c r="A109" s="30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</row>
    <row r="110" spans="1:34">
      <c r="A110" s="30" t="s">
        <v>302</v>
      </c>
      <c r="B110" t="s">
        <v>78</v>
      </c>
      <c r="C110" s="34">
        <f t="shared" ref="C110:T110" si="129">C77-C80-C85</f>
        <v>-153.6</v>
      </c>
      <c r="D110" s="34">
        <f t="shared" si="129"/>
        <v>-260.00299999999993</v>
      </c>
      <c r="E110" s="34">
        <f t="shared" si="129"/>
        <v>-362.24077998400003</v>
      </c>
      <c r="F110" s="34">
        <f t="shared" si="129"/>
        <v>-313.36836917799997</v>
      </c>
      <c r="G110" s="34">
        <f t="shared" si="129"/>
        <v>-399.64506249819965</v>
      </c>
      <c r="H110" s="34">
        <f t="shared" si="129"/>
        <v>-184.08483033980031</v>
      </c>
      <c r="I110" s="34">
        <f t="shared" si="129"/>
        <v>-98.405999999999892</v>
      </c>
      <c r="J110" s="34">
        <f t="shared" si="129"/>
        <v>-102.33783428000012</v>
      </c>
      <c r="K110" s="34">
        <f t="shared" si="129"/>
        <v>-131.97668239463755</v>
      </c>
      <c r="L110" s="34">
        <f t="shared" si="129"/>
        <v>231.26399999999984</v>
      </c>
      <c r="M110" s="34">
        <f t="shared" si="129"/>
        <v>-207.59999999999951</v>
      </c>
      <c r="N110" s="34">
        <f t="shared" si="129"/>
        <v>-419.95239400000025</v>
      </c>
      <c r="O110" s="34">
        <f t="shared" si="129"/>
        <v>-815.76329296999961</v>
      </c>
      <c r="P110" s="34">
        <f t="shared" si="129"/>
        <v>-1249.0429328799994</v>
      </c>
      <c r="Q110" s="34">
        <f t="shared" si="129"/>
        <v>-1461.3082107100001</v>
      </c>
      <c r="R110" s="34">
        <f t="shared" si="129"/>
        <v>-1383.1994992008003</v>
      </c>
      <c r="S110" s="34">
        <f t="shared" si="129"/>
        <v>-877.78044125640042</v>
      </c>
      <c r="T110" s="34">
        <f t="shared" si="129"/>
        <v>-735.96117067000012</v>
      </c>
      <c r="U110" s="34">
        <f t="shared" ref="U110:Z110" si="130">U77-U80-U85</f>
        <v>-682.0100259240935</v>
      </c>
      <c r="V110" s="34">
        <f t="shared" si="130"/>
        <v>-936.28923074299894</v>
      </c>
      <c r="W110" s="34">
        <f t="shared" si="130"/>
        <v>-1175.4134194188591</v>
      </c>
      <c r="X110" s="34">
        <f t="shared" si="130"/>
        <v>-1355.8525097349952</v>
      </c>
      <c r="Y110" s="34">
        <f t="shared" si="130"/>
        <v>-1471.8716558999995</v>
      </c>
      <c r="Z110" s="34">
        <f t="shared" si="130"/>
        <v>-1162.1636025499984</v>
      </c>
      <c r="AA110" s="34">
        <f t="shared" ref="AA110:AG110" si="131">AA77-AA80-AA85</f>
        <v>-1669.9591522800006</v>
      </c>
      <c r="AB110" s="34">
        <f t="shared" si="131"/>
        <v>-4818.6964244107048</v>
      </c>
      <c r="AC110" s="34">
        <f t="shared" si="131"/>
        <v>-4334</v>
      </c>
      <c r="AD110" s="34">
        <f t="shared" si="131"/>
        <v>-2882</v>
      </c>
      <c r="AE110" s="34">
        <f t="shared" si="131"/>
        <v>-2146</v>
      </c>
      <c r="AF110" s="34">
        <f t="shared" si="131"/>
        <v>-2105</v>
      </c>
      <c r="AG110" s="34">
        <f t="shared" si="131"/>
        <v>-2124</v>
      </c>
      <c r="AH110" s="34"/>
    </row>
    <row r="111" spans="1:34" ht="25.5">
      <c r="A111" s="43" t="s">
        <v>358</v>
      </c>
      <c r="B111" s="10" t="s">
        <v>81</v>
      </c>
      <c r="C111" s="34">
        <f t="shared" ref="C111:T111" si="132">SUM(C112:C113)</f>
        <v>26.8</v>
      </c>
      <c r="D111" s="34">
        <f t="shared" si="132"/>
        <v>7.9</v>
      </c>
      <c r="E111" s="34">
        <f t="shared" si="132"/>
        <v>28.4</v>
      </c>
      <c r="F111" s="34">
        <f t="shared" si="132"/>
        <v>64</v>
      </c>
      <c r="G111" s="34">
        <f t="shared" si="132"/>
        <v>95.9</v>
      </c>
      <c r="H111" s="34">
        <f t="shared" si="132"/>
        <v>84</v>
      </c>
      <c r="I111" s="34">
        <f t="shared" si="132"/>
        <v>12.700000000000001</v>
      </c>
      <c r="J111" s="34">
        <f t="shared" si="132"/>
        <v>-29.799999999999997</v>
      </c>
      <c r="K111" s="34">
        <f t="shared" si="132"/>
        <v>-24.7</v>
      </c>
      <c r="L111" s="34">
        <f t="shared" si="132"/>
        <v>-258.8</v>
      </c>
      <c r="M111" s="34">
        <f t="shared" si="132"/>
        <v>-97.1</v>
      </c>
      <c r="N111" s="34">
        <f t="shared" si="132"/>
        <v>-43.170200000000001</v>
      </c>
      <c r="O111" s="34">
        <f t="shared" si="132"/>
        <v>0</v>
      </c>
      <c r="P111" s="34">
        <f t="shared" si="132"/>
        <v>0</v>
      </c>
      <c r="Q111" s="34">
        <f t="shared" si="132"/>
        <v>0</v>
      </c>
      <c r="R111" s="34">
        <f t="shared" si="132"/>
        <v>0</v>
      </c>
      <c r="S111" s="34">
        <f t="shared" si="132"/>
        <v>0</v>
      </c>
      <c r="T111" s="34">
        <f t="shared" si="132"/>
        <v>0</v>
      </c>
      <c r="U111" s="34">
        <f t="shared" ref="U111:Z111" si="133">SUM(U112:U113)</f>
        <v>-23.770199290000001</v>
      </c>
      <c r="V111" s="34">
        <f t="shared" si="133"/>
        <v>-3.9792997099999998</v>
      </c>
      <c r="W111" s="34">
        <f t="shared" si="133"/>
        <v>-0.89941008</v>
      </c>
      <c r="X111" s="34">
        <f t="shared" si="133"/>
        <v>-24.948</v>
      </c>
      <c r="Y111" s="34">
        <f t="shared" si="133"/>
        <v>-26.623999999999999</v>
      </c>
      <c r="Z111" s="34">
        <f t="shared" si="133"/>
        <v>-3.2326009399999998</v>
      </c>
      <c r="AA111" s="34">
        <f t="shared" ref="AA111:AG111" si="134">SUM(AA112:AA113)</f>
        <v>0</v>
      </c>
      <c r="AB111" s="34">
        <f t="shared" si="134"/>
        <v>0</v>
      </c>
      <c r="AC111" s="34">
        <f t="shared" si="134"/>
        <v>0</v>
      </c>
      <c r="AD111" s="34">
        <f t="shared" si="134"/>
        <v>0</v>
      </c>
      <c r="AE111" s="34">
        <f t="shared" si="134"/>
        <v>0</v>
      </c>
      <c r="AF111" s="34">
        <f t="shared" si="134"/>
        <v>0</v>
      </c>
      <c r="AG111" s="34">
        <f t="shared" si="134"/>
        <v>0</v>
      </c>
      <c r="AH111" s="34"/>
    </row>
    <row r="112" spans="1:34">
      <c r="A112" s="31" t="s">
        <v>303</v>
      </c>
      <c r="B112" s="10" t="s">
        <v>82</v>
      </c>
      <c r="C112" s="34">
        <f t="shared" ref="C112:W112" si="135">C101</f>
        <v>12</v>
      </c>
      <c r="D112" s="34">
        <f t="shared" si="135"/>
        <v>-5.0999999999999996</v>
      </c>
      <c r="E112" s="34">
        <f t="shared" si="135"/>
        <v>-9.6</v>
      </c>
      <c r="F112" s="34">
        <f t="shared" si="135"/>
        <v>-5.5</v>
      </c>
      <c r="G112" s="34">
        <f t="shared" si="135"/>
        <v>0</v>
      </c>
      <c r="H112" s="34">
        <f t="shared" si="135"/>
        <v>0</v>
      </c>
      <c r="I112" s="34">
        <f t="shared" si="135"/>
        <v>0.1</v>
      </c>
      <c r="J112" s="34">
        <f t="shared" si="135"/>
        <v>0</v>
      </c>
      <c r="K112" s="34">
        <f t="shared" si="135"/>
        <v>0</v>
      </c>
      <c r="L112" s="34">
        <f t="shared" si="135"/>
        <v>0</v>
      </c>
      <c r="M112" s="34">
        <f t="shared" si="135"/>
        <v>0</v>
      </c>
      <c r="N112" s="34">
        <f t="shared" si="135"/>
        <v>0</v>
      </c>
      <c r="O112" s="34">
        <f t="shared" si="135"/>
        <v>0</v>
      </c>
      <c r="P112" s="34">
        <f t="shared" si="135"/>
        <v>0</v>
      </c>
      <c r="Q112" s="34">
        <f t="shared" si="135"/>
        <v>0</v>
      </c>
      <c r="R112" s="34">
        <f t="shared" si="135"/>
        <v>0</v>
      </c>
      <c r="S112" s="34">
        <f t="shared" si="135"/>
        <v>0</v>
      </c>
      <c r="T112" s="34">
        <f t="shared" si="135"/>
        <v>0</v>
      </c>
      <c r="U112" s="34">
        <f t="shared" si="135"/>
        <v>-23.770199290000001</v>
      </c>
      <c r="V112" s="34">
        <f t="shared" si="135"/>
        <v>-3.9792997099999998</v>
      </c>
      <c r="W112" s="34">
        <f t="shared" si="135"/>
        <v>-0.89941008</v>
      </c>
      <c r="X112" s="34">
        <f t="shared" ref="X112:Y112" si="136">X101</f>
        <v>-24.948</v>
      </c>
      <c r="Y112" s="34">
        <f t="shared" si="136"/>
        <v>-26.623999999999999</v>
      </c>
      <c r="Z112" s="34">
        <f t="shared" ref="Z112:AA112" si="137">Z101</f>
        <v>-3.2326009399999998</v>
      </c>
      <c r="AA112" s="34">
        <f t="shared" si="137"/>
        <v>0</v>
      </c>
      <c r="AB112" s="34">
        <f t="shared" ref="AB112:AG112" si="138">AB101</f>
        <v>0</v>
      </c>
      <c r="AC112" s="34">
        <f t="shared" si="138"/>
        <v>0</v>
      </c>
      <c r="AD112" s="34">
        <f t="shared" si="138"/>
        <v>0</v>
      </c>
      <c r="AE112" s="34">
        <f t="shared" si="138"/>
        <v>0</v>
      </c>
      <c r="AF112" s="34">
        <f t="shared" si="138"/>
        <v>0</v>
      </c>
      <c r="AG112" s="34">
        <f t="shared" si="138"/>
        <v>0</v>
      </c>
      <c r="AH112" s="34"/>
    </row>
    <row r="113" spans="1:34">
      <c r="A113" s="31" t="s">
        <v>304</v>
      </c>
      <c r="B113" s="10" t="s">
        <v>83</v>
      </c>
      <c r="C113" s="34">
        <f t="shared" ref="C113:W113" si="139">C96</f>
        <v>14.8</v>
      </c>
      <c r="D113" s="34">
        <f t="shared" si="139"/>
        <v>13</v>
      </c>
      <c r="E113" s="34">
        <f t="shared" si="139"/>
        <v>38</v>
      </c>
      <c r="F113" s="34">
        <f t="shared" si="139"/>
        <v>69.5</v>
      </c>
      <c r="G113" s="34">
        <f t="shared" si="139"/>
        <v>95.9</v>
      </c>
      <c r="H113" s="34">
        <f t="shared" si="139"/>
        <v>84</v>
      </c>
      <c r="I113" s="34">
        <f t="shared" si="139"/>
        <v>12.600000000000001</v>
      </c>
      <c r="J113" s="34">
        <f t="shared" si="139"/>
        <v>-29.799999999999997</v>
      </c>
      <c r="K113" s="34">
        <f t="shared" si="139"/>
        <v>-24.7</v>
      </c>
      <c r="L113" s="34">
        <f t="shared" si="139"/>
        <v>-258.8</v>
      </c>
      <c r="M113" s="34">
        <f t="shared" si="139"/>
        <v>-97.1</v>
      </c>
      <c r="N113" s="34">
        <f t="shared" si="139"/>
        <v>-43.170200000000001</v>
      </c>
      <c r="O113" s="34">
        <f t="shared" si="139"/>
        <v>0</v>
      </c>
      <c r="P113" s="34">
        <f t="shared" si="139"/>
        <v>0</v>
      </c>
      <c r="Q113" s="34">
        <f t="shared" si="139"/>
        <v>0</v>
      </c>
      <c r="R113" s="34">
        <f t="shared" si="139"/>
        <v>0</v>
      </c>
      <c r="S113" s="34">
        <f t="shared" si="139"/>
        <v>0</v>
      </c>
      <c r="T113" s="34">
        <f t="shared" si="139"/>
        <v>0</v>
      </c>
      <c r="U113" s="34">
        <f t="shared" si="139"/>
        <v>0</v>
      </c>
      <c r="V113" s="34">
        <f t="shared" si="139"/>
        <v>0</v>
      </c>
      <c r="W113" s="34">
        <f t="shared" si="139"/>
        <v>0</v>
      </c>
      <c r="X113" s="34">
        <f t="shared" ref="X113:Y113" si="140">X96</f>
        <v>0</v>
      </c>
      <c r="Y113" s="34">
        <f t="shared" si="140"/>
        <v>0</v>
      </c>
      <c r="Z113" s="34">
        <f t="shared" ref="Z113:AA113" si="141">Z96</f>
        <v>0</v>
      </c>
      <c r="AA113" s="34">
        <f t="shared" si="141"/>
        <v>0</v>
      </c>
      <c r="AB113" s="34">
        <f t="shared" ref="AB113:AG113" si="142">AB96</f>
        <v>0</v>
      </c>
      <c r="AC113" s="34">
        <f t="shared" si="142"/>
        <v>0</v>
      </c>
      <c r="AD113" s="34">
        <f t="shared" si="142"/>
        <v>0</v>
      </c>
      <c r="AE113" s="34">
        <f t="shared" si="142"/>
        <v>0</v>
      </c>
      <c r="AF113" s="34">
        <f t="shared" si="142"/>
        <v>0</v>
      </c>
      <c r="AG113" s="34">
        <f t="shared" si="142"/>
        <v>0</v>
      </c>
      <c r="AH113" s="34"/>
    </row>
    <row r="114" spans="1:34">
      <c r="A114" s="30" t="s">
        <v>305</v>
      </c>
      <c r="B114" s="58" t="s">
        <v>79</v>
      </c>
      <c r="C114" s="34">
        <f t="shared" ref="C114:T114" si="143">C110+C111</f>
        <v>-126.8</v>
      </c>
      <c r="D114" s="34">
        <f t="shared" si="143"/>
        <v>-252.10299999999992</v>
      </c>
      <c r="E114" s="34">
        <f t="shared" si="143"/>
        <v>-333.84077998400005</v>
      </c>
      <c r="F114" s="34">
        <f t="shared" si="143"/>
        <v>-249.36836917799997</v>
      </c>
      <c r="G114" s="34">
        <f t="shared" si="143"/>
        <v>-303.74506249819967</v>
      </c>
      <c r="H114" s="34">
        <f t="shared" si="143"/>
        <v>-100.08483033980031</v>
      </c>
      <c r="I114" s="34">
        <f t="shared" si="143"/>
        <v>-85.705999999999889</v>
      </c>
      <c r="J114" s="34">
        <f t="shared" si="143"/>
        <v>-132.13783428000011</v>
      </c>
      <c r="K114" s="34">
        <f t="shared" si="143"/>
        <v>-156.67668239463754</v>
      </c>
      <c r="L114" s="34">
        <f t="shared" si="143"/>
        <v>-27.536000000000172</v>
      </c>
      <c r="M114" s="34">
        <f t="shared" si="143"/>
        <v>-304.69999999999948</v>
      </c>
      <c r="N114" s="34">
        <f t="shared" si="143"/>
        <v>-463.12259400000028</v>
      </c>
      <c r="O114" s="34">
        <f t="shared" si="143"/>
        <v>-815.76329296999961</v>
      </c>
      <c r="P114" s="34">
        <f t="shared" si="143"/>
        <v>-1249.0429328799994</v>
      </c>
      <c r="Q114" s="34">
        <f t="shared" si="143"/>
        <v>-1461.3082107100001</v>
      </c>
      <c r="R114" s="34">
        <f t="shared" si="143"/>
        <v>-1383.1994992008003</v>
      </c>
      <c r="S114" s="34">
        <f t="shared" si="143"/>
        <v>-877.78044125640042</v>
      </c>
      <c r="T114" s="34">
        <f t="shared" si="143"/>
        <v>-735.96117067000012</v>
      </c>
      <c r="U114" s="34">
        <f t="shared" ref="U114:Z114" si="144">U110+U111</f>
        <v>-705.78022521409355</v>
      </c>
      <c r="V114" s="34">
        <f t="shared" si="144"/>
        <v>-940.2685304529989</v>
      </c>
      <c r="W114" s="34">
        <f t="shared" si="144"/>
        <v>-1176.3128294988592</v>
      </c>
      <c r="X114" s="34">
        <f t="shared" si="144"/>
        <v>-1380.8005097349953</v>
      </c>
      <c r="Y114" s="34">
        <f t="shared" si="144"/>
        <v>-1498.4956558999995</v>
      </c>
      <c r="Z114" s="34">
        <f t="shared" si="144"/>
        <v>-1165.3962034899985</v>
      </c>
      <c r="AA114" s="34">
        <f t="shared" ref="AA114:AG114" si="145">AA110+AA111</f>
        <v>-1669.9591522800006</v>
      </c>
      <c r="AB114" s="34">
        <f t="shared" si="145"/>
        <v>-4818.6964244107048</v>
      </c>
      <c r="AC114" s="34">
        <f t="shared" si="145"/>
        <v>-4334</v>
      </c>
      <c r="AD114" s="34">
        <f t="shared" si="145"/>
        <v>-2882</v>
      </c>
      <c r="AE114" s="34">
        <f t="shared" si="145"/>
        <v>-2146</v>
      </c>
      <c r="AF114" s="34">
        <f t="shared" si="145"/>
        <v>-2105</v>
      </c>
      <c r="AG114" s="34">
        <f t="shared" si="145"/>
        <v>-2124</v>
      </c>
      <c r="AH114" s="34"/>
    </row>
    <row r="115" spans="1:34">
      <c r="A115" s="30" t="s">
        <v>306</v>
      </c>
      <c r="B115" s="10" t="s">
        <v>84</v>
      </c>
      <c r="C115" s="34">
        <f t="shared" ref="C115:U115" si="146">C110+C67</f>
        <v>-99</v>
      </c>
      <c r="D115" s="34">
        <f t="shared" si="146"/>
        <v>-202.40299999999993</v>
      </c>
      <c r="E115" s="34">
        <f t="shared" si="146"/>
        <v>-277.14077998400001</v>
      </c>
      <c r="F115" s="34">
        <f t="shared" si="146"/>
        <v>-185.22246917799995</v>
      </c>
      <c r="G115" s="34">
        <f t="shared" si="146"/>
        <v>-249.24516249819965</v>
      </c>
      <c r="H115" s="34">
        <f t="shared" si="146"/>
        <v>-14.246879229800328</v>
      </c>
      <c r="I115" s="34">
        <f t="shared" si="146"/>
        <v>19.065900000000113</v>
      </c>
      <c r="J115" s="34">
        <f t="shared" si="146"/>
        <v>44.362165719999865</v>
      </c>
      <c r="K115" s="34">
        <f t="shared" si="146"/>
        <v>36.623317605362445</v>
      </c>
      <c r="L115" s="34">
        <f t="shared" si="146"/>
        <v>372.17299999999983</v>
      </c>
      <c r="M115" s="34">
        <f t="shared" si="146"/>
        <v>-87.499999999999517</v>
      </c>
      <c r="N115" s="34">
        <f t="shared" si="146"/>
        <v>-316.35239400000023</v>
      </c>
      <c r="O115" s="34">
        <f t="shared" si="146"/>
        <v>-718.30329296999957</v>
      </c>
      <c r="P115" s="34">
        <f t="shared" si="146"/>
        <v>-1128.5429328799994</v>
      </c>
      <c r="Q115" s="34">
        <f t="shared" si="146"/>
        <v>-1290.1308857500001</v>
      </c>
      <c r="R115" s="34">
        <f t="shared" si="146"/>
        <v>-1177.1994992008003</v>
      </c>
      <c r="S115" s="34">
        <f t="shared" si="146"/>
        <v>-589.83834860640036</v>
      </c>
      <c r="T115" s="34">
        <f t="shared" si="146"/>
        <v>-482.41120981000017</v>
      </c>
      <c r="U115" s="34">
        <f t="shared" si="146"/>
        <v>-444.50802431409352</v>
      </c>
      <c r="V115" s="34">
        <f t="shared" ref="V115:W115" si="147">V110+V67</f>
        <v>-687.86631447179889</v>
      </c>
      <c r="W115" s="34">
        <f t="shared" si="147"/>
        <v>-845.54986698285916</v>
      </c>
      <c r="X115" s="34">
        <f t="shared" ref="X115:Y115" si="148">X110+X67</f>
        <v>-952.98704133899525</v>
      </c>
      <c r="Y115" s="34">
        <f t="shared" si="148"/>
        <v>-990.35169735999943</v>
      </c>
      <c r="Z115" s="34">
        <f t="shared" ref="Z115:AA115" si="149">Z110+Z67</f>
        <v>-641.56392441999844</v>
      </c>
      <c r="AA115" s="34">
        <f t="shared" si="149"/>
        <v>-1058.9628025500006</v>
      </c>
      <c r="AB115" s="34">
        <f t="shared" ref="AB115:AG115" si="150">AB110+AB67</f>
        <v>-4049.4243657807046</v>
      </c>
      <c r="AC115" s="34">
        <f t="shared" si="150"/>
        <v>-3401</v>
      </c>
      <c r="AD115" s="34">
        <f t="shared" si="150"/>
        <v>-2066</v>
      </c>
      <c r="AE115" s="34">
        <f t="shared" si="150"/>
        <v>-1244</v>
      </c>
      <c r="AF115" s="34">
        <f t="shared" si="150"/>
        <v>-1127</v>
      </c>
      <c r="AG115" s="34">
        <f t="shared" si="150"/>
        <v>-1057</v>
      </c>
      <c r="AH115" s="34"/>
    </row>
    <row r="116" spans="1:34">
      <c r="A116" s="30" t="s">
        <v>307</v>
      </c>
      <c r="B116" s="10" t="s">
        <v>85</v>
      </c>
      <c r="C116" s="34">
        <f t="shared" ref="C116:U116" si="151">C114+C67</f>
        <v>-72.199999999999989</v>
      </c>
      <c r="D116" s="34">
        <f t="shared" si="151"/>
        <v>-194.50299999999993</v>
      </c>
      <c r="E116" s="34">
        <f t="shared" si="151"/>
        <v>-248.74077998400006</v>
      </c>
      <c r="F116" s="34">
        <f t="shared" si="151"/>
        <v>-121.22246917799995</v>
      </c>
      <c r="G116" s="34">
        <f t="shared" si="151"/>
        <v>-153.34516249819967</v>
      </c>
      <c r="H116" s="34">
        <f t="shared" si="151"/>
        <v>69.753120770199672</v>
      </c>
      <c r="I116" s="34">
        <f t="shared" si="151"/>
        <v>31.765900000000116</v>
      </c>
      <c r="J116" s="34">
        <f t="shared" si="151"/>
        <v>14.562165719999882</v>
      </c>
      <c r="K116" s="34">
        <f t="shared" si="151"/>
        <v>11.923317605362456</v>
      </c>
      <c r="L116" s="34">
        <f t="shared" si="151"/>
        <v>113.37299999999982</v>
      </c>
      <c r="M116" s="34">
        <f t="shared" si="151"/>
        <v>-184.59999999999948</v>
      </c>
      <c r="N116" s="34">
        <f t="shared" si="151"/>
        <v>-359.52259400000025</v>
      </c>
      <c r="O116" s="34">
        <f t="shared" si="151"/>
        <v>-718.30329296999957</v>
      </c>
      <c r="P116" s="34">
        <f t="shared" si="151"/>
        <v>-1128.5429328799994</v>
      </c>
      <c r="Q116" s="34">
        <f t="shared" si="151"/>
        <v>-1290.1308857500001</v>
      </c>
      <c r="R116" s="34">
        <f t="shared" si="151"/>
        <v>-1177.1994992008003</v>
      </c>
      <c r="S116" s="34">
        <f t="shared" si="151"/>
        <v>-589.83834860640036</v>
      </c>
      <c r="T116" s="34">
        <f t="shared" si="151"/>
        <v>-482.41120981000017</v>
      </c>
      <c r="U116" s="34">
        <f t="shared" si="151"/>
        <v>-468.27822360409357</v>
      </c>
      <c r="V116" s="34">
        <f t="shared" ref="V116:W116" si="152">V114+V67</f>
        <v>-691.84561418179896</v>
      </c>
      <c r="W116" s="34">
        <f t="shared" si="152"/>
        <v>-846.44927706285921</v>
      </c>
      <c r="X116" s="34">
        <f t="shared" ref="X116:Y116" si="153">X114+X67</f>
        <v>-977.93504133899535</v>
      </c>
      <c r="Y116" s="34">
        <f t="shared" si="153"/>
        <v>-1016.9756973599995</v>
      </c>
      <c r="Z116" s="34">
        <f t="shared" ref="Z116:AA116" si="154">Z114+Z67</f>
        <v>-644.79652535999855</v>
      </c>
      <c r="AA116" s="34">
        <f t="shared" si="154"/>
        <v>-1058.9628025500006</v>
      </c>
      <c r="AB116" s="34">
        <f t="shared" ref="AB116:AG116" si="155">AB114+AB67</f>
        <v>-4049.4243657807046</v>
      </c>
      <c r="AC116" s="34">
        <f t="shared" si="155"/>
        <v>-3401</v>
      </c>
      <c r="AD116" s="34">
        <f t="shared" si="155"/>
        <v>-2066</v>
      </c>
      <c r="AE116" s="34">
        <f t="shared" si="155"/>
        <v>-1244</v>
      </c>
      <c r="AF116" s="34">
        <f t="shared" si="155"/>
        <v>-1127</v>
      </c>
      <c r="AG116" s="34">
        <f t="shared" si="155"/>
        <v>-1057</v>
      </c>
      <c r="AH116" s="34"/>
    </row>
    <row r="117" spans="1:34">
      <c r="A117" s="30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</row>
    <row r="118" spans="1:34" ht="15">
      <c r="A118" s="1" t="s">
        <v>537</v>
      </c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</row>
    <row r="119" spans="1:34">
      <c r="A119" s="11" t="s">
        <v>254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>
      <c r="A120" s="1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>
      <c r="A121" s="30" t="s">
        <v>310</v>
      </c>
      <c r="C121" s="2">
        <f>C122+C129+C134</f>
        <v>-363.452</v>
      </c>
      <c r="D121" s="2">
        <f t="shared" ref="D121:AA121" si="156">D122+D129+D134</f>
        <v>-569.52800000000002</v>
      </c>
      <c r="E121" s="2">
        <f t="shared" si="156"/>
        <v>-513.84573589428987</v>
      </c>
      <c r="F121" s="2">
        <f t="shared" si="156"/>
        <v>-289.61889530519062</v>
      </c>
      <c r="G121" s="2">
        <f t="shared" si="156"/>
        <v>-264.04725052761012</v>
      </c>
      <c r="H121" s="2">
        <f t="shared" si="156"/>
        <v>-175.89968759999994</v>
      </c>
      <c r="I121" s="2">
        <f t="shared" si="156"/>
        <v>-197.09453756000011</v>
      </c>
      <c r="J121" s="2">
        <f t="shared" si="156"/>
        <v>-216.91282151999994</v>
      </c>
      <c r="K121" s="2">
        <f t="shared" si="156"/>
        <v>-382.20882606000015</v>
      </c>
      <c r="L121" s="2">
        <f t="shared" si="156"/>
        <v>-356.20427739000002</v>
      </c>
      <c r="M121" s="2">
        <f t="shared" si="156"/>
        <v>-695.65803223</v>
      </c>
      <c r="N121" s="2">
        <f t="shared" si="156"/>
        <v>-1191.3027713800002</v>
      </c>
      <c r="O121" s="2">
        <f t="shared" si="156"/>
        <v>-1992.05636082</v>
      </c>
      <c r="P121" s="2">
        <f t="shared" si="156"/>
        <v>-2811.2109441699995</v>
      </c>
      <c r="Q121" s="2">
        <f t="shared" si="156"/>
        <v>-1141.1458360699989</v>
      </c>
      <c r="R121" s="2">
        <f t="shared" si="156"/>
        <v>-1198.8038194799992</v>
      </c>
      <c r="S121" s="2">
        <f t="shared" si="156"/>
        <v>-1843.0797735199988</v>
      </c>
      <c r="T121" s="2">
        <f t="shared" si="156"/>
        <v>-1882.7412338499998</v>
      </c>
      <c r="U121" s="2">
        <f t="shared" si="156"/>
        <v>-955.49255319499912</v>
      </c>
      <c r="V121" s="2">
        <f t="shared" si="156"/>
        <v>-1784.18312152</v>
      </c>
      <c r="W121" s="2">
        <f t="shared" si="156"/>
        <v>-1767.0220150600014</v>
      </c>
      <c r="X121" s="2">
        <f t="shared" si="156"/>
        <v>-1885.8500338499996</v>
      </c>
      <c r="Y121" s="2">
        <f t="shared" si="156"/>
        <v>-1305.9868859900002</v>
      </c>
      <c r="Z121" s="2">
        <f t="shared" si="156"/>
        <v>-1191.685473890001</v>
      </c>
      <c r="AA121" s="2">
        <f t="shared" si="156"/>
        <v>-960.44529925000052</v>
      </c>
      <c r="AB121" s="2">
        <f t="shared" ref="AB121" si="157">AB122+AB129+AB134</f>
        <v>-1965.0074251099986</v>
      </c>
      <c r="AC121" s="2"/>
      <c r="AD121" s="2"/>
      <c r="AE121" s="2"/>
      <c r="AF121" s="2"/>
      <c r="AG121" s="2"/>
      <c r="AH121" s="2"/>
    </row>
    <row r="122" spans="1:34" s="58" customFormat="1">
      <c r="A122" s="31" t="s">
        <v>282</v>
      </c>
      <c r="C122" s="2">
        <f t="shared" ref="C122" si="158">C123+C126</f>
        <v>-416.70299999999997</v>
      </c>
      <c r="D122" s="2">
        <f t="shared" ref="D122" si="159">D123+D126</f>
        <v>-583.154</v>
      </c>
      <c r="E122" s="2">
        <f t="shared" ref="E122" si="160">E123+E126</f>
        <v>-837.63991825529763</v>
      </c>
      <c r="F122" s="2">
        <f t="shared" ref="F122" si="161">F123+F126</f>
        <v>-688.74372273196025</v>
      </c>
      <c r="G122" s="2">
        <f t="shared" ref="G122" si="162">G123+G126</f>
        <v>-606.73564353177903</v>
      </c>
      <c r="H122" s="2">
        <f t="shared" ref="H122" si="163">H123+H126</f>
        <v>-463.0927882499999</v>
      </c>
      <c r="I122" s="2">
        <f t="shared" ref="I122" si="164">I123+I126</f>
        <v>-445.7481453800001</v>
      </c>
      <c r="J122" s="2">
        <f t="shared" ref="J122" si="165">J123+J126</f>
        <v>-443.70708268999994</v>
      </c>
      <c r="K122" s="2">
        <f t="shared" ref="K122" si="166">K123+K126</f>
        <v>-573.28140006000012</v>
      </c>
      <c r="L122" s="2">
        <f t="shared" ref="L122" si="167">L123+L126</f>
        <v>-846.05700348000005</v>
      </c>
      <c r="M122" s="2">
        <f t="shared" ref="M122" si="168">M123+M126</f>
        <v>-1115.39332221</v>
      </c>
      <c r="N122" s="2">
        <f t="shared" ref="N122" si="169">N123+N126</f>
        <v>-1876.3728805400001</v>
      </c>
      <c r="O122" s="2">
        <f t="shared" ref="O122" si="170">O123+O126</f>
        <v>-2716.4201127300003</v>
      </c>
      <c r="P122" s="2">
        <f t="shared" ref="P122" si="171">P123+P126</f>
        <v>-3812.2102324399993</v>
      </c>
      <c r="Q122" s="2">
        <f t="shared" ref="Q122" si="172">Q123+Q126</f>
        <v>-2065.0715480999988</v>
      </c>
      <c r="R122" s="2">
        <f t="shared" ref="R122" si="173">R123+R126</f>
        <v>-2079.7600213999995</v>
      </c>
      <c r="S122" s="2">
        <f t="shared" ref="S122" si="174">S123+S126</f>
        <v>-2745.905483829999</v>
      </c>
      <c r="T122" s="2">
        <f t="shared" ref="T122" si="175">T123+T126</f>
        <v>-3117.9746932600001</v>
      </c>
      <c r="U122" s="2">
        <f t="shared" ref="U122" si="176">U123+U126</f>
        <v>-2089.9333919449991</v>
      </c>
      <c r="V122" s="2">
        <f t="shared" ref="V122" si="177">V123+V126</f>
        <v>-2979.6891012300002</v>
      </c>
      <c r="W122" s="2">
        <f t="shared" ref="W122" si="178">W123+W126</f>
        <v>-2547.7998400000015</v>
      </c>
      <c r="X122" s="2">
        <f t="shared" ref="X122" si="179">X123+X126</f>
        <v>-2305.5195961799996</v>
      </c>
      <c r="Y122" s="2">
        <f t="shared" ref="Y122" si="180">Y123+Y126</f>
        <v>-1784.87751346</v>
      </c>
      <c r="Z122" s="2">
        <f t="shared" ref="Z122:AA122" si="181">Z123+Z126</f>
        <v>-1871.9766015600007</v>
      </c>
      <c r="AA122" s="2">
        <f t="shared" si="181"/>
        <v>-1560.5941268900006</v>
      </c>
      <c r="AB122" s="2">
        <f t="shared" ref="AB122" si="182">AB123+AB126</f>
        <v>-3009.3487874499988</v>
      </c>
      <c r="AC122" s="2"/>
      <c r="AD122" s="2"/>
      <c r="AE122" s="2"/>
      <c r="AF122" s="2"/>
      <c r="AG122" s="2"/>
      <c r="AH122" s="2"/>
    </row>
    <row r="123" spans="1:34">
      <c r="A123" s="33" t="s">
        <v>261</v>
      </c>
      <c r="C123" s="2">
        <f t="shared" ref="C123:T123" si="183">C124-C125</f>
        <v>-421.62700000000001</v>
      </c>
      <c r="D123" s="2">
        <f t="shared" si="183"/>
        <v>-587.48800000000006</v>
      </c>
      <c r="E123" s="2">
        <f t="shared" si="183"/>
        <v>-786.33400000000006</v>
      </c>
      <c r="F123" s="2">
        <f t="shared" si="183"/>
        <v>-708.55801289999999</v>
      </c>
      <c r="G123" s="2">
        <f t="shared" si="183"/>
        <v>-598.32730469632872</v>
      </c>
      <c r="H123" s="2">
        <f t="shared" si="183"/>
        <v>-535.03362724999988</v>
      </c>
      <c r="I123" s="2">
        <f t="shared" si="183"/>
        <v>-516.70211756000003</v>
      </c>
      <c r="J123" s="2">
        <f t="shared" si="183"/>
        <v>-496.51709229999994</v>
      </c>
      <c r="K123" s="2">
        <f t="shared" si="183"/>
        <v>-658.89097229000004</v>
      </c>
      <c r="L123" s="2">
        <f t="shared" si="183"/>
        <v>-930.81824000000006</v>
      </c>
      <c r="M123" s="2">
        <f t="shared" si="183"/>
        <v>-1217.5056098500002</v>
      </c>
      <c r="N123" s="2">
        <f t="shared" si="183"/>
        <v>-2056.53359606</v>
      </c>
      <c r="O123" s="2">
        <f t="shared" si="183"/>
        <v>-2888.7520336500002</v>
      </c>
      <c r="P123" s="2">
        <f t="shared" si="183"/>
        <v>-3836.8782292299993</v>
      </c>
      <c r="Q123" s="2">
        <f t="shared" si="183"/>
        <v>-2416.733688419999</v>
      </c>
      <c r="R123" s="2">
        <f t="shared" si="183"/>
        <v>-2628.0895500399997</v>
      </c>
      <c r="S123" s="2">
        <f t="shared" si="183"/>
        <v>-3499.6145017699992</v>
      </c>
      <c r="T123" s="2">
        <f t="shared" si="183"/>
        <v>-4226.1088051500001</v>
      </c>
      <c r="U123" s="2">
        <f t="shared" ref="U123:W123" si="184">U124-U125</f>
        <v>-3506.2457865199995</v>
      </c>
      <c r="V123" s="2">
        <f t="shared" si="184"/>
        <v>-4285.6419627499999</v>
      </c>
      <c r="W123" s="2">
        <f t="shared" si="184"/>
        <v>-3951.9416998700012</v>
      </c>
      <c r="X123" s="2">
        <f>X124-X125</f>
        <v>-3882.5297201799999</v>
      </c>
      <c r="Y123" s="2">
        <f>Y124-Y125</f>
        <v>-3809.1993194000001</v>
      </c>
      <c r="Z123" s="2">
        <f>Z124-Z125</f>
        <v>-4115.7764414700005</v>
      </c>
      <c r="AA123" s="2">
        <f>AA124-AA125</f>
        <v>-3736.4429224300002</v>
      </c>
      <c r="AB123" s="2">
        <f>AB124-AB125</f>
        <v>-3139.2619009199989</v>
      </c>
      <c r="AC123" s="2"/>
      <c r="AD123" s="2"/>
      <c r="AE123" s="2"/>
      <c r="AF123" s="2"/>
      <c r="AG123" s="2"/>
      <c r="AH123" s="2"/>
    </row>
    <row r="124" spans="1:34">
      <c r="A124" s="35" t="s">
        <v>311</v>
      </c>
      <c r="C124" s="73">
        <v>289.52600000000001</v>
      </c>
      <c r="D124" s="73">
        <v>309.96499999999997</v>
      </c>
      <c r="E124" s="73">
        <v>376.49799999999999</v>
      </c>
      <c r="F124" s="73">
        <v>304.47608559999998</v>
      </c>
      <c r="G124" s="73">
        <v>340.95694764999996</v>
      </c>
      <c r="H124" s="73">
        <v>478.26815680000004</v>
      </c>
      <c r="I124" s="73">
        <v>484.85963666000004</v>
      </c>
      <c r="J124" s="73">
        <v>574.29922180999995</v>
      </c>
      <c r="K124" s="73">
        <v>767.53142023999999</v>
      </c>
      <c r="L124" s="73">
        <v>1055.0627361699999</v>
      </c>
      <c r="M124" s="73">
        <v>1413.89987271</v>
      </c>
      <c r="N124" s="73">
        <v>1586.4006306400001</v>
      </c>
      <c r="O124" s="73">
        <v>2055.6125357199999</v>
      </c>
      <c r="P124" s="73">
        <v>2387.5843233400001</v>
      </c>
      <c r="Q124" s="73">
        <v>1853.7113155100001</v>
      </c>
      <c r="R124" s="73">
        <v>2393.2508646900001</v>
      </c>
      <c r="S124" s="73">
        <v>3222.9530967300007</v>
      </c>
      <c r="T124" s="73">
        <v>3459.0987603599997</v>
      </c>
      <c r="U124" s="73">
        <v>4190.7599267700007</v>
      </c>
      <c r="V124" s="73">
        <v>3995.07259987</v>
      </c>
      <c r="W124" s="73">
        <v>3021.0385284999998</v>
      </c>
      <c r="X124" s="73">
        <v>2864.69801719</v>
      </c>
      <c r="Y124" s="73">
        <v>3569.9167557599999</v>
      </c>
      <c r="Z124" s="73">
        <v>4406.5030342199998</v>
      </c>
      <c r="AA124" s="73">
        <v>4944.2678519900001</v>
      </c>
      <c r="AB124" s="73">
        <v>4349.4998054200005</v>
      </c>
      <c r="AC124" s="73"/>
      <c r="AD124" s="73"/>
      <c r="AE124" s="73"/>
      <c r="AF124" s="73"/>
      <c r="AG124" s="73"/>
      <c r="AH124" s="73"/>
    </row>
    <row r="125" spans="1:34">
      <c r="A125" s="35" t="s">
        <v>312</v>
      </c>
      <c r="C125" s="73">
        <v>711.15300000000002</v>
      </c>
      <c r="D125" s="73">
        <v>897.45299999999997</v>
      </c>
      <c r="E125" s="73">
        <v>1162.8320000000001</v>
      </c>
      <c r="F125" s="73">
        <v>1013.0340985</v>
      </c>
      <c r="G125" s="73">
        <v>939.28425234632869</v>
      </c>
      <c r="H125" s="73">
        <v>1013.3017840499999</v>
      </c>
      <c r="I125" s="73">
        <v>1001.56175422</v>
      </c>
      <c r="J125" s="73">
        <v>1070.8163141099999</v>
      </c>
      <c r="K125" s="73">
        <v>1426.42239253</v>
      </c>
      <c r="L125" s="73">
        <v>1985.8809761699999</v>
      </c>
      <c r="M125" s="73">
        <v>2631.4054825600001</v>
      </c>
      <c r="N125" s="73">
        <v>3642.9342267000002</v>
      </c>
      <c r="O125" s="73">
        <v>4944.36456937</v>
      </c>
      <c r="P125" s="73">
        <v>6224.4625525699994</v>
      </c>
      <c r="Q125" s="73">
        <v>4270.4450039299991</v>
      </c>
      <c r="R125" s="73">
        <v>5021.3404147299998</v>
      </c>
      <c r="S125" s="73">
        <v>6722.5675984999998</v>
      </c>
      <c r="T125" s="73">
        <v>7685.2075655099998</v>
      </c>
      <c r="U125" s="73">
        <v>7697.0057132900001</v>
      </c>
      <c r="V125" s="73">
        <v>8280.7145626199999</v>
      </c>
      <c r="W125" s="73">
        <v>6972.980228370001</v>
      </c>
      <c r="X125" s="73">
        <v>6747.2277373699999</v>
      </c>
      <c r="Y125" s="73">
        <v>7379.11607516</v>
      </c>
      <c r="Z125" s="73">
        <v>8522.2794756900003</v>
      </c>
      <c r="AA125" s="73">
        <v>8680.7107744200002</v>
      </c>
      <c r="AB125" s="73">
        <v>7488.7617063399994</v>
      </c>
      <c r="AC125" s="73"/>
      <c r="AD125" s="73"/>
      <c r="AE125" s="73"/>
      <c r="AF125" s="73"/>
      <c r="AG125" s="73"/>
      <c r="AH125" s="73"/>
    </row>
    <row r="126" spans="1:34">
      <c r="A126" s="33" t="s">
        <v>262</v>
      </c>
      <c r="C126" s="2">
        <f t="shared" ref="C126:T126" si="185">C127-C128</f>
        <v>4.9240000000000066</v>
      </c>
      <c r="D126" s="2">
        <f t="shared" si="185"/>
        <v>4.3340000000000032</v>
      </c>
      <c r="E126" s="2">
        <f t="shared" si="185"/>
        <v>-51.305918255297598</v>
      </c>
      <c r="F126" s="2">
        <f t="shared" si="185"/>
        <v>19.814290168039747</v>
      </c>
      <c r="G126" s="2">
        <f t="shared" si="185"/>
        <v>-8.4083388354502802</v>
      </c>
      <c r="H126" s="2">
        <f t="shared" si="185"/>
        <v>71.940838999999983</v>
      </c>
      <c r="I126" s="2">
        <f t="shared" si="185"/>
        <v>70.953972179999937</v>
      </c>
      <c r="J126" s="2">
        <f t="shared" si="185"/>
        <v>52.810009610000009</v>
      </c>
      <c r="K126" s="2">
        <f t="shared" si="185"/>
        <v>85.609572229999969</v>
      </c>
      <c r="L126" s="2">
        <f t="shared" si="185"/>
        <v>84.761236520000011</v>
      </c>
      <c r="M126" s="2">
        <f t="shared" si="185"/>
        <v>102.1122876400002</v>
      </c>
      <c r="N126" s="2">
        <f t="shared" si="185"/>
        <v>180.16071552000005</v>
      </c>
      <c r="O126" s="2">
        <f t="shared" si="185"/>
        <v>172.33192092000013</v>
      </c>
      <c r="P126" s="2">
        <f t="shared" si="185"/>
        <v>24.667996789999961</v>
      </c>
      <c r="Q126" s="2">
        <f t="shared" si="185"/>
        <v>351.66214031999993</v>
      </c>
      <c r="R126" s="2">
        <f t="shared" si="185"/>
        <v>548.32952864000026</v>
      </c>
      <c r="S126" s="2">
        <f t="shared" si="185"/>
        <v>753.70901794000019</v>
      </c>
      <c r="T126" s="2">
        <f t="shared" si="185"/>
        <v>1108.1341118900002</v>
      </c>
      <c r="U126" s="2">
        <f t="shared" ref="U126:V126" si="186">U127-U128</f>
        <v>1416.3123945750006</v>
      </c>
      <c r="V126" s="2">
        <f t="shared" si="186"/>
        <v>1305.9528615199995</v>
      </c>
      <c r="W126" s="2">
        <f t="shared" ref="W126:AB126" si="187">W127-W128</f>
        <v>1404.14185987</v>
      </c>
      <c r="X126" s="2">
        <f t="shared" si="187"/>
        <v>1577.0101240000004</v>
      </c>
      <c r="Y126" s="2">
        <f t="shared" si="187"/>
        <v>2024.3218059400001</v>
      </c>
      <c r="Z126" s="2">
        <f t="shared" si="187"/>
        <v>2243.7998399099997</v>
      </c>
      <c r="AA126" s="2">
        <f t="shared" si="187"/>
        <v>2175.8487955399996</v>
      </c>
      <c r="AB126" s="2">
        <f t="shared" si="187"/>
        <v>129.9131134700001</v>
      </c>
      <c r="AC126" s="2"/>
      <c r="AD126" s="2"/>
      <c r="AE126" s="2"/>
      <c r="AF126" s="2"/>
      <c r="AG126" s="2"/>
      <c r="AH126" s="2"/>
    </row>
    <row r="127" spans="1:34">
      <c r="A127" s="35" t="s">
        <v>313</v>
      </c>
      <c r="C127" s="73">
        <v>110.545</v>
      </c>
      <c r="D127" s="73">
        <v>98.009</v>
      </c>
      <c r="E127" s="73">
        <v>198.2305945</v>
      </c>
      <c r="F127" s="73">
        <v>365.24350157614168</v>
      </c>
      <c r="G127" s="73">
        <v>216.7667337361857</v>
      </c>
      <c r="H127" s="73">
        <v>368.00648263999994</v>
      </c>
      <c r="I127" s="73">
        <v>381.13035288999993</v>
      </c>
      <c r="J127" s="73">
        <v>417.90822055999996</v>
      </c>
      <c r="K127" s="73">
        <v>484.46938107</v>
      </c>
      <c r="L127" s="73">
        <v>570.63740376999999</v>
      </c>
      <c r="M127" s="73">
        <v>737.90210144000025</v>
      </c>
      <c r="N127" s="73">
        <v>913.49578914000006</v>
      </c>
      <c r="O127" s="73">
        <v>1107.0399573700001</v>
      </c>
      <c r="P127" s="73">
        <v>1270.85744028</v>
      </c>
      <c r="Q127" s="73">
        <v>1329.3041752299998</v>
      </c>
      <c r="R127" s="73">
        <v>1640.8456748400001</v>
      </c>
      <c r="S127" s="73">
        <v>2018.9177967800001</v>
      </c>
      <c r="T127" s="73">
        <v>2561.9779114500002</v>
      </c>
      <c r="U127" s="73">
        <v>2980.9383452600005</v>
      </c>
      <c r="V127" s="73">
        <v>3043.5935426099995</v>
      </c>
      <c r="W127" s="73">
        <v>3087.12188281</v>
      </c>
      <c r="X127" s="73">
        <v>3313.0354387000002</v>
      </c>
      <c r="Y127" s="73">
        <v>3990.1165689099998</v>
      </c>
      <c r="Z127" s="73">
        <v>4490.1144332200001</v>
      </c>
      <c r="AA127" s="73">
        <v>4600.4993390399995</v>
      </c>
      <c r="AB127" s="73">
        <v>1585.8184001200002</v>
      </c>
      <c r="AC127" s="73"/>
      <c r="AD127" s="73"/>
      <c r="AE127" s="73"/>
      <c r="AF127" s="73"/>
      <c r="AG127" s="73"/>
      <c r="AH127" s="73"/>
    </row>
    <row r="128" spans="1:34">
      <c r="A128" s="35" t="s">
        <v>314</v>
      </c>
      <c r="C128" s="73">
        <v>105.621</v>
      </c>
      <c r="D128" s="73">
        <v>93.674999999999997</v>
      </c>
      <c r="E128" s="73">
        <v>249.53651275529759</v>
      </c>
      <c r="F128" s="73">
        <v>345.42921140810193</v>
      </c>
      <c r="G128" s="73">
        <v>225.17507257163598</v>
      </c>
      <c r="H128" s="73">
        <v>296.06564363999996</v>
      </c>
      <c r="I128" s="73">
        <v>310.17638070999999</v>
      </c>
      <c r="J128" s="73">
        <v>365.09821094999995</v>
      </c>
      <c r="K128" s="73">
        <v>398.85980884000003</v>
      </c>
      <c r="L128" s="73">
        <v>485.87616724999998</v>
      </c>
      <c r="M128" s="73">
        <v>635.78981380000005</v>
      </c>
      <c r="N128" s="73">
        <v>733.33507362</v>
      </c>
      <c r="O128" s="73">
        <v>934.70803645000001</v>
      </c>
      <c r="P128" s="73">
        <v>1246.18944349</v>
      </c>
      <c r="Q128" s="73">
        <v>977.64203490999989</v>
      </c>
      <c r="R128" s="73">
        <v>1092.5161461999999</v>
      </c>
      <c r="S128" s="73">
        <v>1265.2087788399999</v>
      </c>
      <c r="T128" s="73">
        <v>1453.84379956</v>
      </c>
      <c r="U128" s="73">
        <v>1564.6259506849999</v>
      </c>
      <c r="V128" s="73">
        <v>1737.64068109</v>
      </c>
      <c r="W128" s="73">
        <v>1682.98002294</v>
      </c>
      <c r="X128" s="73">
        <v>1736.0253146999999</v>
      </c>
      <c r="Y128" s="73">
        <v>1965.7947629699997</v>
      </c>
      <c r="Z128" s="73">
        <v>2246.3145933100004</v>
      </c>
      <c r="AA128" s="73">
        <v>2424.6505434999999</v>
      </c>
      <c r="AB128" s="73">
        <v>1455.9052866500001</v>
      </c>
      <c r="AC128" s="73"/>
      <c r="AD128" s="73"/>
      <c r="AE128" s="73"/>
      <c r="AF128" s="73"/>
      <c r="AG128" s="73"/>
      <c r="AH128" s="73"/>
    </row>
    <row r="129" spans="1:34">
      <c r="A129" s="31" t="s">
        <v>576</v>
      </c>
      <c r="C129" s="73">
        <v>-60.67</v>
      </c>
      <c r="D129" s="73">
        <v>-70.492000000000004</v>
      </c>
      <c r="E129" s="73">
        <v>127.43998145031702</v>
      </c>
      <c r="F129" s="73">
        <v>190.84477820000001</v>
      </c>
      <c r="G129" s="73">
        <v>146.92997930125554</v>
      </c>
      <c r="H129" s="73">
        <v>37.391809019999997</v>
      </c>
      <c r="I129" s="73">
        <v>20.088548400000004</v>
      </c>
      <c r="J129" s="73">
        <v>10.363032750000002</v>
      </c>
      <c r="K129" s="73">
        <v>9.5199625799999836</v>
      </c>
      <c r="L129" s="73">
        <v>73.605461450000007</v>
      </c>
      <c r="M129" s="73">
        <v>60.697658740000008</v>
      </c>
      <c r="N129" s="73">
        <v>161.12668840999999</v>
      </c>
      <c r="O129" s="73">
        <v>35.909997479999994</v>
      </c>
      <c r="P129" s="73">
        <v>-59.363763799999958</v>
      </c>
      <c r="Q129" s="73">
        <v>-43.578111969999981</v>
      </c>
      <c r="R129" s="73">
        <v>-217.51824387000002</v>
      </c>
      <c r="S129" s="73">
        <v>-425.84708010000003</v>
      </c>
      <c r="T129" s="73">
        <v>-172.35790517000004</v>
      </c>
      <c r="U129" s="73">
        <v>-317.0561043699999</v>
      </c>
      <c r="V129" s="73">
        <v>-229.81423620000007</v>
      </c>
      <c r="W129" s="73">
        <v>-338.77550698999994</v>
      </c>
      <c r="X129" s="73">
        <v>-701.40659929000003</v>
      </c>
      <c r="Y129" s="73">
        <v>-794.18536630000006</v>
      </c>
      <c r="Z129" s="73">
        <v>-683.49244901000009</v>
      </c>
      <c r="AA129" s="73">
        <v>-774.84189414999992</v>
      </c>
      <c r="AB129" s="73">
        <v>-764.61987050999994</v>
      </c>
      <c r="AC129" s="73"/>
      <c r="AD129" s="73"/>
      <c r="AE129" s="73"/>
      <c r="AF129" s="73"/>
      <c r="AG129" s="73"/>
      <c r="AH129" s="73"/>
    </row>
    <row r="130" spans="1:34">
      <c r="A130" s="33" t="s">
        <v>281</v>
      </c>
      <c r="C130" s="73">
        <v>-1.502</v>
      </c>
      <c r="D130" s="73">
        <v>-1.1030000000000002</v>
      </c>
      <c r="E130" s="73">
        <v>175.05</v>
      </c>
      <c r="F130" s="73">
        <v>231.11500000000001</v>
      </c>
      <c r="G130" s="73">
        <v>194.56387512000001</v>
      </c>
      <c r="H130" s="73">
        <v>124.87357922</v>
      </c>
      <c r="I130" s="73">
        <v>126.84295999000001</v>
      </c>
      <c r="J130" s="73">
        <v>136.23041556999999</v>
      </c>
      <c r="K130" s="73">
        <v>152.39493075999999</v>
      </c>
      <c r="L130" s="73">
        <v>221.30979801000001</v>
      </c>
      <c r="M130" s="73">
        <v>229.24785595999998</v>
      </c>
      <c r="N130" s="73">
        <v>295.11317212999995</v>
      </c>
      <c r="O130" s="73">
        <v>379.23387914</v>
      </c>
      <c r="P130" s="73">
        <v>374.57297175999997</v>
      </c>
      <c r="Q130" s="73">
        <v>361.49734642999999</v>
      </c>
      <c r="R130" s="73">
        <v>332.47604461000003</v>
      </c>
      <c r="S130" s="73">
        <v>440.33747263000004</v>
      </c>
      <c r="T130" s="73">
        <v>567.51911924000001</v>
      </c>
      <c r="U130" s="73">
        <v>630.55674295999995</v>
      </c>
      <c r="V130" s="73">
        <v>662.81611435999991</v>
      </c>
      <c r="W130" s="73">
        <v>488.33634932999996</v>
      </c>
      <c r="X130" s="73">
        <v>557.84572722999997</v>
      </c>
      <c r="Y130" s="73">
        <v>622.67937293</v>
      </c>
      <c r="Z130" s="73">
        <v>697.33452589000001</v>
      </c>
      <c r="AA130" s="73">
        <v>806.60087818</v>
      </c>
      <c r="AB130" s="73">
        <v>488.19530192000002</v>
      </c>
      <c r="AC130" s="73"/>
      <c r="AD130" s="73"/>
      <c r="AE130" s="73"/>
      <c r="AF130" s="73"/>
      <c r="AG130" s="73"/>
      <c r="AH130" s="73"/>
    </row>
    <row r="131" spans="1:34">
      <c r="A131" s="33" t="s">
        <v>577</v>
      </c>
      <c r="C131" s="2">
        <f t="shared" ref="C131:T131" si="188">C130-C129</f>
        <v>59.167999999999999</v>
      </c>
      <c r="D131" s="2">
        <f t="shared" si="188"/>
        <v>69.38900000000001</v>
      </c>
      <c r="E131" s="2">
        <f t="shared" si="188"/>
        <v>47.610018549682991</v>
      </c>
      <c r="F131" s="2">
        <f t="shared" si="188"/>
        <v>40.270221800000002</v>
      </c>
      <c r="G131" s="2">
        <f t="shared" si="188"/>
        <v>47.633895818744463</v>
      </c>
      <c r="H131" s="2">
        <f t="shared" si="188"/>
        <v>87.4817702</v>
      </c>
      <c r="I131" s="2">
        <f t="shared" si="188"/>
        <v>106.75441159</v>
      </c>
      <c r="J131" s="2">
        <f t="shared" si="188"/>
        <v>125.86738281999999</v>
      </c>
      <c r="K131" s="2">
        <f t="shared" si="188"/>
        <v>142.87496818</v>
      </c>
      <c r="L131" s="2">
        <f t="shared" si="188"/>
        <v>147.70433656</v>
      </c>
      <c r="M131" s="2">
        <f t="shared" si="188"/>
        <v>168.55019721999997</v>
      </c>
      <c r="N131" s="2">
        <f t="shared" si="188"/>
        <v>133.98648371999997</v>
      </c>
      <c r="O131" s="2">
        <f t="shared" si="188"/>
        <v>343.32388165999998</v>
      </c>
      <c r="P131" s="2">
        <f t="shared" si="188"/>
        <v>433.93673555999993</v>
      </c>
      <c r="Q131" s="2">
        <f t="shared" si="188"/>
        <v>405.0754584</v>
      </c>
      <c r="R131" s="2">
        <f t="shared" si="188"/>
        <v>549.99428848000002</v>
      </c>
      <c r="S131" s="2">
        <f t="shared" si="188"/>
        <v>866.18455273000006</v>
      </c>
      <c r="T131" s="2">
        <f t="shared" si="188"/>
        <v>739.8770244100001</v>
      </c>
      <c r="U131" s="2">
        <f t="shared" ref="U131:AA131" si="189">U130-U129</f>
        <v>947.61284732999979</v>
      </c>
      <c r="V131" s="2">
        <f t="shared" si="189"/>
        <v>892.63035056000001</v>
      </c>
      <c r="W131" s="2">
        <f t="shared" si="189"/>
        <v>827.1118563199999</v>
      </c>
      <c r="X131" s="2">
        <f t="shared" si="189"/>
        <v>1259.25232652</v>
      </c>
      <c r="Y131" s="2">
        <f t="shared" si="189"/>
        <v>1416.8647392299999</v>
      </c>
      <c r="Z131" s="2">
        <f t="shared" si="189"/>
        <v>1380.8269749000001</v>
      </c>
      <c r="AA131" s="2">
        <f t="shared" si="189"/>
        <v>1581.44277233</v>
      </c>
      <c r="AB131" s="2">
        <f t="shared" ref="AB131" si="190">AB130-AB129</f>
        <v>1252.8151724300001</v>
      </c>
      <c r="AC131" s="2"/>
      <c r="AD131" s="2"/>
      <c r="AE131" s="2"/>
      <c r="AF131" s="2"/>
      <c r="AG131" s="2"/>
      <c r="AH131" s="2"/>
    </row>
    <row r="132" spans="1:34">
      <c r="A132" s="35" t="s">
        <v>270</v>
      </c>
      <c r="B132" t="s">
        <v>106</v>
      </c>
      <c r="C132" s="2">
        <f t="shared" ref="C132:T132" si="191">ROUND(C68/C240,1)</f>
        <v>41.6</v>
      </c>
      <c r="D132" s="2">
        <f t="shared" si="191"/>
        <v>36.4</v>
      </c>
      <c r="E132" s="2">
        <f t="shared" si="191"/>
        <v>36.299999999999997</v>
      </c>
      <c r="F132" s="2">
        <f t="shared" si="191"/>
        <v>35.6</v>
      </c>
      <c r="G132" s="2">
        <f t="shared" si="191"/>
        <v>38.799999999999997</v>
      </c>
      <c r="H132" s="2">
        <f t="shared" si="191"/>
        <v>36.799999999999997</v>
      </c>
      <c r="I132" s="2">
        <f t="shared" si="191"/>
        <v>24.7</v>
      </c>
      <c r="J132" s="2">
        <f t="shared" si="191"/>
        <v>30.4</v>
      </c>
      <c r="K132" s="2">
        <f t="shared" si="191"/>
        <v>34.200000000000003</v>
      </c>
      <c r="L132" s="2">
        <f t="shared" si="191"/>
        <v>25.3</v>
      </c>
      <c r="M132" s="2">
        <f t="shared" si="191"/>
        <v>21.2</v>
      </c>
      <c r="N132" s="2">
        <f t="shared" si="191"/>
        <v>20.3</v>
      </c>
      <c r="O132" s="2">
        <f t="shared" si="191"/>
        <v>23.3</v>
      </c>
      <c r="P132" s="2">
        <f t="shared" si="191"/>
        <v>43.1</v>
      </c>
      <c r="Q132" s="2">
        <f t="shared" si="191"/>
        <v>67.599999999999994</v>
      </c>
      <c r="R132" s="2">
        <f t="shared" si="191"/>
        <v>74.3</v>
      </c>
      <c r="S132" s="2">
        <f t="shared" si="191"/>
        <v>107.6</v>
      </c>
      <c r="T132" s="2">
        <f t="shared" si="191"/>
        <v>80.3</v>
      </c>
      <c r="U132" s="2">
        <f t="shared" ref="U132:AA132" si="192">ROUND(U68/U240,1)</f>
        <v>80.7</v>
      </c>
      <c r="V132" s="2">
        <f t="shared" si="192"/>
        <v>79</v>
      </c>
      <c r="W132" s="2">
        <f t="shared" si="192"/>
        <v>76.8</v>
      </c>
      <c r="X132" s="2">
        <f t="shared" si="192"/>
        <v>82.4</v>
      </c>
      <c r="Y132" s="2">
        <f t="shared" si="192"/>
        <v>94.6</v>
      </c>
      <c r="Z132" s="2">
        <f t="shared" si="192"/>
        <v>106</v>
      </c>
      <c r="AA132" s="2">
        <f t="shared" si="192"/>
        <v>114.9</v>
      </c>
      <c r="AB132" s="2">
        <f t="shared" ref="AB132" si="193">ROUND(AB68/AB240,1)</f>
        <v>108.2</v>
      </c>
      <c r="AC132" s="2"/>
      <c r="AD132" s="2"/>
      <c r="AE132" s="2"/>
      <c r="AF132" s="2"/>
      <c r="AG132" s="2"/>
      <c r="AH132" s="2"/>
    </row>
    <row r="133" spans="1:34">
      <c r="A133" s="35" t="s">
        <v>271</v>
      </c>
      <c r="C133" s="2">
        <f t="shared" ref="C133:T133" si="194">C131-C132</f>
        <v>17.567999999999998</v>
      </c>
      <c r="D133" s="2">
        <f t="shared" si="194"/>
        <v>32.989000000000011</v>
      </c>
      <c r="E133" s="2">
        <f t="shared" si="194"/>
        <v>11.310018549682994</v>
      </c>
      <c r="F133" s="2">
        <f t="shared" si="194"/>
        <v>4.6702218000000002</v>
      </c>
      <c r="G133" s="2">
        <f t="shared" si="194"/>
        <v>8.8338958187444661</v>
      </c>
      <c r="H133" s="2">
        <f t="shared" si="194"/>
        <v>50.681770200000003</v>
      </c>
      <c r="I133" s="2">
        <f t="shared" si="194"/>
        <v>82.054411590000001</v>
      </c>
      <c r="J133" s="2">
        <f t="shared" si="194"/>
        <v>95.467382819999983</v>
      </c>
      <c r="K133" s="2">
        <f t="shared" si="194"/>
        <v>108.67496817999999</v>
      </c>
      <c r="L133" s="2">
        <f t="shared" si="194"/>
        <v>122.40433656</v>
      </c>
      <c r="M133" s="2">
        <f t="shared" si="194"/>
        <v>147.35019721999998</v>
      </c>
      <c r="N133" s="2">
        <f t="shared" si="194"/>
        <v>113.68648371999997</v>
      </c>
      <c r="O133" s="2">
        <f t="shared" si="194"/>
        <v>320.02388165999997</v>
      </c>
      <c r="P133" s="2">
        <f t="shared" si="194"/>
        <v>390.83673555999991</v>
      </c>
      <c r="Q133" s="2">
        <f t="shared" si="194"/>
        <v>337.47545839999998</v>
      </c>
      <c r="R133" s="2">
        <f t="shared" si="194"/>
        <v>475.69428848000001</v>
      </c>
      <c r="S133" s="2">
        <f t="shared" si="194"/>
        <v>758.58455273000004</v>
      </c>
      <c r="T133" s="2">
        <f t="shared" si="194"/>
        <v>659.57702441000015</v>
      </c>
      <c r="U133" s="2">
        <f t="shared" ref="U133:X133" si="195">U131-U132</f>
        <v>866.91284732999975</v>
      </c>
      <c r="V133" s="2">
        <f t="shared" si="195"/>
        <v>813.63035056000001</v>
      </c>
      <c r="W133" s="2">
        <f t="shared" si="195"/>
        <v>750.31185631999995</v>
      </c>
      <c r="X133" s="2">
        <f t="shared" si="195"/>
        <v>1176.8523265199999</v>
      </c>
      <c r="Y133" s="2">
        <f t="shared" ref="Y133:AA133" si="196">Y131-Y132</f>
        <v>1322.26473923</v>
      </c>
      <c r="Z133" s="2">
        <f t="shared" si="196"/>
        <v>1274.8269749000001</v>
      </c>
      <c r="AA133" s="2">
        <f t="shared" si="196"/>
        <v>1466.5427723299999</v>
      </c>
      <c r="AB133" s="2">
        <f t="shared" ref="AB133" si="197">AB131-AB132</f>
        <v>1144.61517243</v>
      </c>
      <c r="AC133" s="2"/>
      <c r="AD133" s="2"/>
      <c r="AE133" s="2"/>
      <c r="AF133" s="2"/>
      <c r="AG133" s="2"/>
      <c r="AH133" s="2"/>
    </row>
    <row r="134" spans="1:34">
      <c r="A134" s="31" t="s">
        <v>578</v>
      </c>
      <c r="C134" s="73">
        <v>113.92100000000001</v>
      </c>
      <c r="D134" s="73">
        <v>84.117999999999995</v>
      </c>
      <c r="E134" s="73">
        <v>196.35420091069068</v>
      </c>
      <c r="F134" s="73">
        <v>208.28004922676962</v>
      </c>
      <c r="G134" s="73">
        <v>195.75841370291332</v>
      </c>
      <c r="H134" s="73">
        <v>249.80129162999998</v>
      </c>
      <c r="I134" s="73">
        <v>228.56505942000001</v>
      </c>
      <c r="J134" s="73">
        <v>216.43122842</v>
      </c>
      <c r="K134" s="73">
        <v>181.55261142000001</v>
      </c>
      <c r="L134" s="73">
        <v>416.24726464000003</v>
      </c>
      <c r="M134" s="73">
        <v>359.03763124</v>
      </c>
      <c r="N134" s="73">
        <v>523.94342074999997</v>
      </c>
      <c r="O134" s="73">
        <v>688.45375443</v>
      </c>
      <c r="P134" s="73">
        <v>1060.3630520699999</v>
      </c>
      <c r="Q134" s="73">
        <v>967.5038239999999</v>
      </c>
      <c r="R134" s="73">
        <v>1098.4744457900001</v>
      </c>
      <c r="S134" s="73">
        <v>1328.6727904100001</v>
      </c>
      <c r="T134" s="73">
        <v>1407.5913645800001</v>
      </c>
      <c r="U134" s="73">
        <v>1451.49694312</v>
      </c>
      <c r="V134" s="73">
        <v>1425.3202159100001</v>
      </c>
      <c r="W134" s="73">
        <v>1119.55333193</v>
      </c>
      <c r="X134" s="73">
        <v>1121.07616162</v>
      </c>
      <c r="Y134" s="73">
        <v>1273.07599377</v>
      </c>
      <c r="Z134" s="73">
        <v>1363.7835766799999</v>
      </c>
      <c r="AA134" s="73">
        <v>1374.99072179</v>
      </c>
      <c r="AB134" s="73">
        <v>1808.9612328500002</v>
      </c>
      <c r="AC134" s="73"/>
      <c r="AD134" s="73"/>
      <c r="AE134" s="73"/>
      <c r="AF134" s="73"/>
      <c r="AG134" s="73"/>
      <c r="AH134" s="73"/>
    </row>
    <row r="135" spans="1:34">
      <c r="A135" s="35" t="s">
        <v>270</v>
      </c>
      <c r="C135" s="2">
        <f>ROUND((C59-C71)/C$240,1)</f>
        <v>55.1</v>
      </c>
      <c r="D135" s="2">
        <f t="shared" ref="D135:T135" si="198">ROUND((D59-D71)/D$240,1)</f>
        <v>56.6</v>
      </c>
      <c r="E135" s="2">
        <f t="shared" si="198"/>
        <v>18.8</v>
      </c>
      <c r="F135" s="2">
        <f t="shared" si="198"/>
        <v>21.9</v>
      </c>
      <c r="G135" s="2">
        <f t="shared" si="198"/>
        <v>24.4</v>
      </c>
      <c r="H135" s="2">
        <f t="shared" si="198"/>
        <v>7.1</v>
      </c>
      <c r="I135" s="2">
        <f t="shared" si="198"/>
        <v>23.1</v>
      </c>
      <c r="J135" s="2">
        <f t="shared" si="198"/>
        <v>10.3</v>
      </c>
      <c r="K135" s="2">
        <f t="shared" si="198"/>
        <v>22.6</v>
      </c>
      <c r="L135" s="2">
        <f t="shared" si="198"/>
        <v>65.099999999999994</v>
      </c>
      <c r="M135" s="2">
        <f t="shared" si="198"/>
        <v>55.1</v>
      </c>
      <c r="N135" s="2">
        <f t="shared" si="198"/>
        <v>90.5</v>
      </c>
      <c r="O135" s="2">
        <f t="shared" si="198"/>
        <v>53</v>
      </c>
      <c r="P135" s="2">
        <f t="shared" si="198"/>
        <v>405.9</v>
      </c>
      <c r="Q135" s="2">
        <f t="shared" si="198"/>
        <v>224</v>
      </c>
      <c r="R135" s="2">
        <f t="shared" si="198"/>
        <v>257.5</v>
      </c>
      <c r="S135" s="2">
        <f t="shared" si="198"/>
        <v>124.9</v>
      </c>
      <c r="T135" s="2">
        <f t="shared" si="198"/>
        <v>153.9</v>
      </c>
      <c r="U135" s="2">
        <f t="shared" ref="U135:V135" si="199">ROUND((U59-U71)/U$240,1)</f>
        <v>134.69999999999999</v>
      </c>
      <c r="V135" s="2">
        <f t="shared" si="199"/>
        <v>151.4</v>
      </c>
      <c r="W135" s="2">
        <f t="shared" ref="W135:AB135" si="200">ROUND((W59-W71)/W$240,1)</f>
        <v>131.5</v>
      </c>
      <c r="X135" s="2">
        <f t="shared" si="200"/>
        <v>113.8</v>
      </c>
      <c r="Y135" s="2">
        <f t="shared" si="200"/>
        <v>128.5</v>
      </c>
      <c r="Z135" s="2">
        <f t="shared" si="200"/>
        <v>145.4</v>
      </c>
      <c r="AA135" s="2">
        <f t="shared" si="200"/>
        <v>130.4</v>
      </c>
      <c r="AB135" s="2">
        <f t="shared" si="200"/>
        <v>133.5</v>
      </c>
      <c r="AC135" s="2"/>
      <c r="AD135" s="2"/>
      <c r="AE135" s="2"/>
      <c r="AF135" s="2"/>
      <c r="AG135" s="2"/>
      <c r="AH135" s="2"/>
    </row>
    <row r="136" spans="1:34">
      <c r="A136" s="35" t="s">
        <v>271</v>
      </c>
      <c r="C136" s="2">
        <f>C134-C135</f>
        <v>58.821000000000005</v>
      </c>
      <c r="D136" s="2">
        <f t="shared" ref="D136:T136" si="201">D134-D135</f>
        <v>27.517999999999994</v>
      </c>
      <c r="E136" s="2">
        <f t="shared" si="201"/>
        <v>177.55420091069067</v>
      </c>
      <c r="F136" s="2">
        <f t="shared" si="201"/>
        <v>186.38004922676961</v>
      </c>
      <c r="G136" s="2">
        <f t="shared" si="201"/>
        <v>171.35841370291331</v>
      </c>
      <c r="H136" s="2">
        <f t="shared" si="201"/>
        <v>242.70129162999999</v>
      </c>
      <c r="I136" s="2">
        <f t="shared" si="201"/>
        <v>205.46505942000002</v>
      </c>
      <c r="J136" s="2">
        <f t="shared" si="201"/>
        <v>206.13122841999999</v>
      </c>
      <c r="K136" s="2">
        <f t="shared" si="201"/>
        <v>158.95261142000001</v>
      </c>
      <c r="L136" s="2">
        <f t="shared" si="201"/>
        <v>351.14726464</v>
      </c>
      <c r="M136" s="2">
        <f t="shared" si="201"/>
        <v>303.93763123999997</v>
      </c>
      <c r="N136" s="2">
        <f t="shared" si="201"/>
        <v>433.44342074999997</v>
      </c>
      <c r="O136" s="2">
        <f t="shared" si="201"/>
        <v>635.45375443</v>
      </c>
      <c r="P136" s="2">
        <f t="shared" si="201"/>
        <v>654.46305206999989</v>
      </c>
      <c r="Q136" s="2">
        <f t="shared" si="201"/>
        <v>743.5038239999999</v>
      </c>
      <c r="R136" s="2">
        <f t="shared" si="201"/>
        <v>840.97444579000012</v>
      </c>
      <c r="S136" s="2">
        <f t="shared" si="201"/>
        <v>1203.77279041</v>
      </c>
      <c r="T136" s="2">
        <f t="shared" si="201"/>
        <v>1253.69136458</v>
      </c>
      <c r="U136" s="2">
        <f t="shared" ref="U136:X136" si="202">U134-U135</f>
        <v>1316.7969431199999</v>
      </c>
      <c r="V136" s="2">
        <f t="shared" si="202"/>
        <v>1273.92021591</v>
      </c>
      <c r="W136" s="2">
        <f t="shared" si="202"/>
        <v>988.05333193000001</v>
      </c>
      <c r="X136" s="2">
        <f t="shared" si="202"/>
        <v>1007.27616162</v>
      </c>
      <c r="Y136" s="2">
        <f t="shared" ref="Y136:AA136" si="203">Y134-Y135</f>
        <v>1144.57599377</v>
      </c>
      <c r="Z136" s="2">
        <f t="shared" si="203"/>
        <v>1218.3835766799998</v>
      </c>
      <c r="AA136" s="2">
        <f t="shared" si="203"/>
        <v>1244.5907217899999</v>
      </c>
      <c r="AB136" s="2">
        <f t="shared" ref="AB136" si="204">AB134-AB135</f>
        <v>1675.4612328500002</v>
      </c>
      <c r="AC136" s="2"/>
      <c r="AD136" s="2"/>
      <c r="AE136" s="2"/>
      <c r="AF136" s="2"/>
      <c r="AG136" s="2"/>
      <c r="AH136" s="2"/>
    </row>
    <row r="137" spans="1:34">
      <c r="A137" s="30" t="s">
        <v>564</v>
      </c>
      <c r="C137" s="2">
        <f t="shared" ref="C137:T137" si="205">C138+C139+C140</f>
        <v>474.85200000000003</v>
      </c>
      <c r="D137" s="2">
        <f t="shared" si="205"/>
        <v>566.32799999999997</v>
      </c>
      <c r="E137" s="2">
        <f t="shared" si="205"/>
        <v>521.84573589428987</v>
      </c>
      <c r="F137" s="2">
        <f t="shared" si="205"/>
        <v>217.81889530519061</v>
      </c>
      <c r="G137" s="2">
        <f t="shared" si="205"/>
        <v>272.04725052761012</v>
      </c>
      <c r="H137" s="2">
        <f t="shared" si="205"/>
        <v>153.39968759999994</v>
      </c>
      <c r="I137" s="2">
        <f t="shared" si="205"/>
        <v>246.99453756000014</v>
      </c>
      <c r="J137" s="2">
        <f t="shared" si="205"/>
        <v>257.21282151999992</v>
      </c>
      <c r="K137" s="2">
        <f t="shared" si="205"/>
        <v>376.20882606000015</v>
      </c>
      <c r="L137" s="2">
        <f t="shared" si="205"/>
        <v>546.60427739000011</v>
      </c>
      <c r="M137" s="2">
        <f t="shared" si="205"/>
        <v>787.65803223</v>
      </c>
      <c r="N137" s="2">
        <f t="shared" si="205"/>
        <v>1643.5027713800002</v>
      </c>
      <c r="O137" s="2">
        <f t="shared" si="205"/>
        <v>2422.3563608199997</v>
      </c>
      <c r="P137" s="2">
        <f t="shared" si="205"/>
        <v>2930.2109441699995</v>
      </c>
      <c r="Q137" s="2">
        <f t="shared" si="205"/>
        <v>1771.4458360699991</v>
      </c>
      <c r="R137" s="2">
        <f t="shared" si="205"/>
        <v>1352.3038194799992</v>
      </c>
      <c r="S137" s="2">
        <f t="shared" si="205"/>
        <v>2397.3797735199983</v>
      </c>
      <c r="T137" s="2">
        <f t="shared" si="205"/>
        <v>1937.54123385</v>
      </c>
      <c r="U137" s="2">
        <f t="shared" ref="U137:AA137" si="206">U138+U139+U140</f>
        <v>905.89255319499921</v>
      </c>
      <c r="V137" s="2">
        <f t="shared" si="206"/>
        <v>1659.8831215199998</v>
      </c>
      <c r="W137" s="2">
        <f t="shared" si="206"/>
        <v>1588.6220150600013</v>
      </c>
      <c r="X137" s="2">
        <f t="shared" si="206"/>
        <v>2121.5500338499996</v>
      </c>
      <c r="Y137" s="2">
        <f t="shared" si="206"/>
        <v>1588.5868859900002</v>
      </c>
      <c r="Z137" s="2">
        <f t="shared" si="206"/>
        <v>1440.8854738900009</v>
      </c>
      <c r="AA137" s="2">
        <f t="shared" si="206"/>
        <v>1176.2452992500007</v>
      </c>
      <c r="AB137" s="2">
        <f t="shared" ref="AB137" si="207">AB138+AB139+AB140</f>
        <v>2371.6074251099985</v>
      </c>
      <c r="AC137" s="2"/>
      <c r="AD137" s="2"/>
      <c r="AE137" s="2"/>
      <c r="AF137" s="2"/>
      <c r="AG137" s="2"/>
      <c r="AH137" s="2"/>
    </row>
    <row r="138" spans="1:34">
      <c r="A138" s="33" t="s">
        <v>270</v>
      </c>
      <c r="C138" s="2">
        <f t="shared" ref="C138:S138" si="208">ROUND((C97-C89)/C240,1)</f>
        <v>84</v>
      </c>
      <c r="D138" s="2">
        <f t="shared" si="208"/>
        <v>71.099999999999994</v>
      </c>
      <c r="E138" s="2">
        <f t="shared" si="208"/>
        <v>68.099999999999994</v>
      </c>
      <c r="F138" s="2">
        <f t="shared" si="208"/>
        <v>49.5</v>
      </c>
      <c r="G138" s="2">
        <f t="shared" si="208"/>
        <v>33.9</v>
      </c>
      <c r="H138" s="2">
        <f t="shared" si="208"/>
        <v>-2.4</v>
      </c>
      <c r="I138" s="2">
        <f t="shared" si="208"/>
        <v>55.6</v>
      </c>
      <c r="J138" s="2">
        <f t="shared" si="208"/>
        <v>61.6</v>
      </c>
      <c r="K138" s="2">
        <f t="shared" si="208"/>
        <v>45.3</v>
      </c>
      <c r="L138" s="2">
        <f t="shared" si="208"/>
        <v>14.8</v>
      </c>
      <c r="M138" s="2">
        <f t="shared" si="208"/>
        <v>-19</v>
      </c>
      <c r="N138" s="2">
        <f t="shared" si="208"/>
        <v>-34.700000000000003</v>
      </c>
      <c r="O138" s="2">
        <f t="shared" si="208"/>
        <v>20.7</v>
      </c>
      <c r="P138" s="2">
        <f t="shared" si="208"/>
        <v>642.5</v>
      </c>
      <c r="Q138" s="2">
        <f t="shared" si="208"/>
        <v>415.5</v>
      </c>
      <c r="R138" s="2">
        <f t="shared" si="208"/>
        <v>646.70000000000005</v>
      </c>
      <c r="S138" s="2">
        <f t="shared" si="208"/>
        <v>324.89999999999998</v>
      </c>
      <c r="T138" s="2">
        <f t="shared" ref="T138" si="209">ROUND((T97-T89)/T240,1)</f>
        <v>360.1</v>
      </c>
      <c r="U138" s="2">
        <f t="shared" ref="U138:AA138" si="210">ROUND((U97-U89)/U240,1)</f>
        <v>79.099999999999994</v>
      </c>
      <c r="V138" s="2">
        <f t="shared" si="210"/>
        <v>279.39999999999998</v>
      </c>
      <c r="W138" s="2">
        <f t="shared" si="210"/>
        <v>298</v>
      </c>
      <c r="X138" s="2">
        <f t="shared" si="210"/>
        <v>316.10000000000002</v>
      </c>
      <c r="Y138" s="2">
        <f t="shared" si="210"/>
        <v>318</v>
      </c>
      <c r="Z138" s="2">
        <f t="shared" si="210"/>
        <v>291.7</v>
      </c>
      <c r="AA138" s="2">
        <f t="shared" si="210"/>
        <v>166.7</v>
      </c>
      <c r="AB138" s="2">
        <f t="shared" ref="AB138" si="211">ROUND((AB97-AB89)/AB240,1)</f>
        <v>1403.2</v>
      </c>
      <c r="AC138" s="2"/>
      <c r="AD138" s="2"/>
      <c r="AE138" s="2"/>
      <c r="AF138" s="2"/>
      <c r="AG138" s="2"/>
      <c r="AH138" s="2"/>
    </row>
    <row r="139" spans="1:34">
      <c r="A139" s="33" t="s">
        <v>580</v>
      </c>
      <c r="C139" s="73">
        <v>311.79200000000014</v>
      </c>
      <c r="D139" s="73">
        <v>463.92800000000005</v>
      </c>
      <c r="E139" s="73">
        <v>369.9457358942899</v>
      </c>
      <c r="F139" s="73">
        <v>101.01889530519057</v>
      </c>
      <c r="G139" s="73">
        <v>211.74725052761013</v>
      </c>
      <c r="H139" s="73">
        <v>189.09968759999992</v>
      </c>
      <c r="I139" s="73">
        <v>210.49453756000014</v>
      </c>
      <c r="J139" s="73">
        <v>170.31282151999994</v>
      </c>
      <c r="K139" s="73">
        <v>346.70882606000015</v>
      </c>
      <c r="L139" s="73">
        <v>551.50427738999997</v>
      </c>
      <c r="M139" s="73">
        <v>666.95803223000007</v>
      </c>
      <c r="N139" s="73">
        <v>1486.5027713800005</v>
      </c>
      <c r="O139" s="73">
        <v>1908.5563608199998</v>
      </c>
      <c r="P139" s="73">
        <v>1830.7109441699993</v>
      </c>
      <c r="Q139" s="73">
        <v>1135.9458360699991</v>
      </c>
      <c r="R139" s="73">
        <v>919.90381947999936</v>
      </c>
      <c r="S139" s="73">
        <v>1280.3797735199985</v>
      </c>
      <c r="T139" s="73">
        <v>1634.0412338499996</v>
      </c>
      <c r="U139" s="73">
        <v>1009.7925531949998</v>
      </c>
      <c r="V139" s="73">
        <v>1281.7831215199999</v>
      </c>
      <c r="W139" s="73">
        <v>1518.4220150600011</v>
      </c>
      <c r="X139" s="73">
        <v>1811.8500338499998</v>
      </c>
      <c r="Y139" s="73">
        <v>997.38688598999988</v>
      </c>
      <c r="Z139" s="73">
        <v>348.985473890001</v>
      </c>
      <c r="AA139" s="73">
        <v>529.84529925000083</v>
      </c>
      <c r="AB139" s="73">
        <v>900.60742510999876</v>
      </c>
      <c r="AC139" s="73"/>
      <c r="AD139" s="73"/>
      <c r="AE139" s="73"/>
      <c r="AF139" s="73"/>
      <c r="AG139" s="73"/>
      <c r="AH139" s="73"/>
    </row>
    <row r="140" spans="1:34">
      <c r="A140" s="33" t="s">
        <v>315</v>
      </c>
      <c r="C140" s="2">
        <v>79.059999999999903</v>
      </c>
      <c r="D140" s="2">
        <f t="shared" ref="D140:T140" si="212">(D212-C212)-(D210-C210)-(D209-C209)</f>
        <v>31.300000000000011</v>
      </c>
      <c r="E140" s="2">
        <f t="shared" si="212"/>
        <v>83.799999999999983</v>
      </c>
      <c r="F140" s="2">
        <f t="shared" si="212"/>
        <v>67.30000000000004</v>
      </c>
      <c r="G140" s="2">
        <f t="shared" si="212"/>
        <v>26.399999999999977</v>
      </c>
      <c r="H140" s="2">
        <f t="shared" si="212"/>
        <v>-33.299999999999983</v>
      </c>
      <c r="I140" s="2">
        <f t="shared" si="212"/>
        <v>-19.100000000000023</v>
      </c>
      <c r="J140" s="2">
        <f t="shared" si="212"/>
        <v>25.299999999999983</v>
      </c>
      <c r="K140" s="2">
        <f t="shared" si="212"/>
        <v>-15.800000000000011</v>
      </c>
      <c r="L140" s="2">
        <f t="shared" si="212"/>
        <v>-19.699999999999875</v>
      </c>
      <c r="M140" s="2">
        <f t="shared" si="212"/>
        <v>139.69999999999993</v>
      </c>
      <c r="N140" s="2">
        <f t="shared" si="212"/>
        <v>191.69999999999982</v>
      </c>
      <c r="O140" s="2">
        <f t="shared" si="212"/>
        <v>493.1</v>
      </c>
      <c r="P140" s="2">
        <f t="shared" si="212"/>
        <v>457.00000000000023</v>
      </c>
      <c r="Q140" s="2">
        <f t="shared" si="212"/>
        <v>220</v>
      </c>
      <c r="R140" s="2">
        <f t="shared" si="212"/>
        <v>-214.30000000000018</v>
      </c>
      <c r="S140" s="2">
        <f t="shared" si="212"/>
        <v>792.09999999999991</v>
      </c>
      <c r="T140" s="2">
        <f t="shared" si="212"/>
        <v>-56.599999999999454</v>
      </c>
      <c r="U140" s="2">
        <f t="shared" ref="U140:AB140" si="213">(U212-T212)-(U210-T210)-(U209-T209)</f>
        <v>-183.00000000000045</v>
      </c>
      <c r="V140" s="2">
        <f t="shared" si="213"/>
        <v>98.699999999999818</v>
      </c>
      <c r="W140" s="2">
        <f t="shared" si="213"/>
        <v>-227.79999999999973</v>
      </c>
      <c r="X140" s="2">
        <f t="shared" si="213"/>
        <v>-6.4000000000000909</v>
      </c>
      <c r="Y140" s="2">
        <f t="shared" si="213"/>
        <v>273.20000000000027</v>
      </c>
      <c r="Z140" s="2">
        <f t="shared" si="213"/>
        <v>800.19999999999982</v>
      </c>
      <c r="AA140" s="2">
        <f t="shared" si="213"/>
        <v>479.69999999999982</v>
      </c>
      <c r="AB140" s="2">
        <f t="shared" si="213"/>
        <v>67.799999999999727</v>
      </c>
      <c r="AC140" s="2"/>
      <c r="AD140" s="2"/>
      <c r="AE140" s="2"/>
      <c r="AF140" s="2"/>
      <c r="AG140" s="2"/>
      <c r="AH140" s="2"/>
    </row>
    <row r="141" spans="1:34">
      <c r="A141" s="30" t="s">
        <v>316</v>
      </c>
      <c r="C141" s="2">
        <v>-111.4</v>
      </c>
      <c r="D141" s="2">
        <f t="shared" ref="D141:N141" si="214">-(D208-C208)</f>
        <v>3.1999999999999886</v>
      </c>
      <c r="E141" s="2">
        <f t="shared" si="214"/>
        <v>-8</v>
      </c>
      <c r="F141" s="2">
        <f t="shared" si="214"/>
        <v>71.800000000000011</v>
      </c>
      <c r="G141" s="2">
        <f t="shared" si="214"/>
        <v>-8</v>
      </c>
      <c r="H141" s="2">
        <f t="shared" si="214"/>
        <v>22.5</v>
      </c>
      <c r="I141" s="2">
        <f t="shared" si="214"/>
        <v>-49.900000000000006</v>
      </c>
      <c r="J141" s="2">
        <f t="shared" si="214"/>
        <v>-40.299999999999983</v>
      </c>
      <c r="K141" s="2">
        <f t="shared" si="214"/>
        <v>6</v>
      </c>
      <c r="L141" s="2">
        <f t="shared" si="214"/>
        <v>-190.40000000000003</v>
      </c>
      <c r="M141" s="2">
        <f t="shared" si="214"/>
        <v>-92</v>
      </c>
      <c r="N141" s="2">
        <f t="shared" si="214"/>
        <v>-452.19999999999993</v>
      </c>
      <c r="O141" s="2">
        <f t="shared" ref="O141:S141" si="215">-(O208-N208)</f>
        <v>-430.29999999999995</v>
      </c>
      <c r="P141" s="2">
        <f t="shared" si="215"/>
        <v>-119</v>
      </c>
      <c r="Q141" s="2">
        <f t="shared" si="215"/>
        <v>-630.30000000000018</v>
      </c>
      <c r="R141" s="2">
        <f t="shared" si="215"/>
        <v>-153.5</v>
      </c>
      <c r="S141" s="2">
        <f t="shared" si="215"/>
        <v>-554.29999999999973</v>
      </c>
      <c r="T141" s="2">
        <f t="shared" ref="T141" si="216">-(T208-S208)</f>
        <v>-54.800000000000182</v>
      </c>
      <c r="U141" s="2">
        <f t="shared" ref="U141" si="217">-(U208-T208)</f>
        <v>49.599999999999909</v>
      </c>
      <c r="V141" s="2">
        <f t="shared" ref="V141" si="218">-(V208-U208)</f>
        <v>124.30000000000018</v>
      </c>
      <c r="W141" s="2">
        <f t="shared" ref="W141" si="219">-(W208-V208)</f>
        <v>178.40000000000009</v>
      </c>
      <c r="X141" s="2">
        <f t="shared" ref="X141" si="220">-(X208-W208)</f>
        <v>-235.70000000000027</v>
      </c>
      <c r="Y141" s="2">
        <f t="shared" ref="Y141:AB141" si="221">-(Y208-X208)</f>
        <v>-282.59999999999991</v>
      </c>
      <c r="Z141" s="2">
        <f t="shared" si="221"/>
        <v>-249.19999999999982</v>
      </c>
      <c r="AA141" s="2">
        <f t="shared" si="221"/>
        <v>-215.80000000000018</v>
      </c>
      <c r="AB141" s="2">
        <f t="shared" si="221"/>
        <v>-406.59999999999991</v>
      </c>
      <c r="AC141" s="2"/>
      <c r="AD141" s="2"/>
      <c r="AE141" s="2"/>
      <c r="AF141" s="2"/>
      <c r="AG141" s="2"/>
      <c r="AH141" s="2"/>
    </row>
    <row r="142" spans="1:34">
      <c r="A142" s="30" t="s">
        <v>301</v>
      </c>
      <c r="C142" s="2">
        <f t="shared" ref="C142:T142" si="222">C121+C137+C141</f>
        <v>0</v>
      </c>
      <c r="D142" s="2">
        <f t="shared" si="222"/>
        <v>-5.6843418860808015E-14</v>
      </c>
      <c r="E142" s="2">
        <f t="shared" si="222"/>
        <v>0</v>
      </c>
      <c r="F142" s="2">
        <f t="shared" si="222"/>
        <v>0</v>
      </c>
      <c r="G142" s="2">
        <f t="shared" si="222"/>
        <v>0</v>
      </c>
      <c r="H142" s="2">
        <f t="shared" si="222"/>
        <v>0</v>
      </c>
      <c r="I142" s="2">
        <f t="shared" si="222"/>
        <v>0</v>
      </c>
      <c r="J142" s="2">
        <f t="shared" si="222"/>
        <v>0</v>
      </c>
      <c r="K142" s="2">
        <f t="shared" si="222"/>
        <v>0</v>
      </c>
      <c r="L142" s="2">
        <f t="shared" si="222"/>
        <v>0</v>
      </c>
      <c r="M142" s="2">
        <f t="shared" si="222"/>
        <v>0</v>
      </c>
      <c r="N142" s="2">
        <f t="shared" si="222"/>
        <v>0</v>
      </c>
      <c r="O142" s="2">
        <f t="shared" si="222"/>
        <v>0</v>
      </c>
      <c r="P142" s="2">
        <f t="shared" si="222"/>
        <v>0</v>
      </c>
      <c r="Q142" s="2">
        <f t="shared" si="222"/>
        <v>0</v>
      </c>
      <c r="R142" s="2">
        <f t="shared" si="222"/>
        <v>0</v>
      </c>
      <c r="S142" s="2">
        <f t="shared" si="222"/>
        <v>0</v>
      </c>
      <c r="T142" s="2">
        <f t="shared" si="222"/>
        <v>0</v>
      </c>
      <c r="U142" s="2">
        <f t="shared" ref="U142:W142" si="223">U121+U137+U141</f>
        <v>0</v>
      </c>
      <c r="V142" s="2">
        <f t="shared" si="223"/>
        <v>0</v>
      </c>
      <c r="W142" s="2">
        <f t="shared" si="223"/>
        <v>0</v>
      </c>
      <c r="X142" s="2">
        <f t="shared" ref="X142:Y142" si="224">X121+X137+X141</f>
        <v>-2.2737367544323206E-13</v>
      </c>
      <c r="Y142" s="2">
        <f t="shared" si="224"/>
        <v>0</v>
      </c>
      <c r="Z142" s="2">
        <f t="shared" ref="Z142:AA142" si="225">Z121+Z137+Z141</f>
        <v>0</v>
      </c>
      <c r="AA142" s="2">
        <f t="shared" si="225"/>
        <v>0</v>
      </c>
      <c r="AB142" s="2">
        <f t="shared" ref="AB142" si="226">AB121+AB137+AB141</f>
        <v>0</v>
      </c>
      <c r="AC142" s="2"/>
      <c r="AD142" s="2"/>
      <c r="AE142" s="2"/>
      <c r="AF142" s="2"/>
      <c r="AG142" s="2"/>
      <c r="AH142" s="2"/>
    </row>
    <row r="143" spans="1:34">
      <c r="A143" s="30"/>
      <c r="C143" s="45">
        <f t="shared" ref="C143:T143" si="227">-C142</f>
        <v>0</v>
      </c>
      <c r="D143" s="45">
        <f t="shared" si="227"/>
        <v>5.6843418860808015E-14</v>
      </c>
      <c r="E143" s="45">
        <f t="shared" si="227"/>
        <v>0</v>
      </c>
      <c r="F143" s="45">
        <f t="shared" si="227"/>
        <v>0</v>
      </c>
      <c r="G143" s="45">
        <f t="shared" si="227"/>
        <v>0</v>
      </c>
      <c r="H143" s="45">
        <f t="shared" si="227"/>
        <v>0</v>
      </c>
      <c r="I143" s="45">
        <f t="shared" si="227"/>
        <v>0</v>
      </c>
      <c r="J143" s="45">
        <f t="shared" si="227"/>
        <v>0</v>
      </c>
      <c r="K143" s="45">
        <f t="shared" si="227"/>
        <v>0</v>
      </c>
      <c r="L143" s="45">
        <f t="shared" si="227"/>
        <v>0</v>
      </c>
      <c r="M143" s="45">
        <f t="shared" si="227"/>
        <v>0</v>
      </c>
      <c r="N143" s="45">
        <f t="shared" si="227"/>
        <v>0</v>
      </c>
      <c r="O143" s="45">
        <f t="shared" si="227"/>
        <v>0</v>
      </c>
      <c r="P143" s="45">
        <f t="shared" si="227"/>
        <v>0</v>
      </c>
      <c r="Q143" s="45">
        <f>-Q142</f>
        <v>0</v>
      </c>
      <c r="R143" s="45">
        <f t="shared" si="227"/>
        <v>0</v>
      </c>
      <c r="S143" s="45">
        <f t="shared" si="227"/>
        <v>0</v>
      </c>
      <c r="T143" s="45">
        <f t="shared" si="227"/>
        <v>0</v>
      </c>
      <c r="U143" s="45">
        <f t="shared" ref="U143:AB143" si="228">-U142</f>
        <v>0</v>
      </c>
      <c r="V143" s="45">
        <f t="shared" si="228"/>
        <v>0</v>
      </c>
      <c r="W143" s="45">
        <f t="shared" si="228"/>
        <v>0</v>
      </c>
      <c r="X143" s="45">
        <f t="shared" si="228"/>
        <v>2.2737367544323206E-13</v>
      </c>
      <c r="Y143" s="45">
        <f t="shared" si="228"/>
        <v>0</v>
      </c>
      <c r="Z143" s="45">
        <f t="shared" si="228"/>
        <v>0</v>
      </c>
      <c r="AA143" s="45">
        <f t="shared" si="228"/>
        <v>0</v>
      </c>
      <c r="AB143" s="45">
        <f t="shared" si="228"/>
        <v>0</v>
      </c>
      <c r="AC143" s="45"/>
      <c r="AD143" s="45"/>
      <c r="AE143" s="45"/>
      <c r="AF143" s="45"/>
      <c r="AG143" s="45"/>
      <c r="AH143" s="45"/>
    </row>
    <row r="144" spans="1:34">
      <c r="A144" s="11" t="s">
        <v>253</v>
      </c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>
      <c r="A145" s="30" t="s">
        <v>310</v>
      </c>
      <c r="C145" s="2">
        <f t="shared" ref="C145:V145" si="229">ROUND(C121*C$240,1)</f>
        <v>-468.3</v>
      </c>
      <c r="D145" s="2">
        <f t="shared" si="229"/>
        <v>-719</v>
      </c>
      <c r="E145" s="2">
        <f t="shared" si="229"/>
        <v>-666.5</v>
      </c>
      <c r="F145" s="2">
        <f t="shared" si="229"/>
        <v>-403.2</v>
      </c>
      <c r="G145" s="2">
        <f t="shared" si="229"/>
        <v>-534.4</v>
      </c>
      <c r="H145" s="2">
        <f t="shared" si="229"/>
        <v>-347.7</v>
      </c>
      <c r="I145" s="2">
        <f t="shared" si="229"/>
        <v>-408.5</v>
      </c>
      <c r="J145" s="2">
        <f t="shared" si="229"/>
        <v>-476</v>
      </c>
      <c r="K145" s="2">
        <f t="shared" si="229"/>
        <v>-820.2</v>
      </c>
      <c r="L145" s="2">
        <f t="shared" si="229"/>
        <v>-682.7</v>
      </c>
      <c r="M145" s="2">
        <f t="shared" si="229"/>
        <v>-1261</v>
      </c>
      <c r="N145" s="2">
        <f t="shared" si="229"/>
        <v>-2116.5</v>
      </c>
      <c r="O145" s="2">
        <f t="shared" si="229"/>
        <v>-3327.8</v>
      </c>
      <c r="P145" s="2">
        <f t="shared" si="229"/>
        <v>-4189.6000000000004</v>
      </c>
      <c r="Q145" s="2">
        <f t="shared" si="229"/>
        <v>-1906.3</v>
      </c>
      <c r="R145" s="2">
        <f t="shared" si="229"/>
        <v>-2136.6999999999998</v>
      </c>
      <c r="S145" s="2">
        <f t="shared" si="229"/>
        <v>-3108.3</v>
      </c>
      <c r="T145" s="2">
        <f t="shared" si="229"/>
        <v>-3108.9</v>
      </c>
      <c r="U145" s="2">
        <f t="shared" si="229"/>
        <v>-1589.3</v>
      </c>
      <c r="V145" s="2">
        <f t="shared" si="229"/>
        <v>-3150.3</v>
      </c>
      <c r="W145" s="2">
        <f t="shared" ref="W145:X145" si="230">ROUND(W121*W$240,1)</f>
        <v>-4010</v>
      </c>
      <c r="X145" s="2">
        <f t="shared" si="230"/>
        <v>-4463.3</v>
      </c>
      <c r="Y145" s="2">
        <f t="shared" ref="Y145:Z145" si="231">ROUND(Y121*Y$240,1)</f>
        <v>-3277.4</v>
      </c>
      <c r="Z145" s="2">
        <f t="shared" si="231"/>
        <v>-3019.9</v>
      </c>
      <c r="AA145" s="2">
        <f t="shared" ref="AA145:AB145" si="232">ROUND(AA121*AA$240,1)</f>
        <v>-2706.7</v>
      </c>
      <c r="AB145" s="2">
        <f t="shared" si="232"/>
        <v>-6109.2</v>
      </c>
      <c r="AC145" s="2"/>
      <c r="AD145" s="2"/>
      <c r="AE145" s="2"/>
      <c r="AF145" s="2"/>
      <c r="AG145" s="2"/>
      <c r="AH145" s="2"/>
    </row>
    <row r="146" spans="1:34">
      <c r="A146" s="31" t="s">
        <v>574</v>
      </c>
      <c r="C146" s="2">
        <f t="shared" ref="C146:V146" si="233">ROUND(C123*C$240,1)</f>
        <v>-543.29999999999995</v>
      </c>
      <c r="D146" s="2">
        <f t="shared" si="233"/>
        <v>-741.7</v>
      </c>
      <c r="E146" s="2">
        <f t="shared" si="233"/>
        <v>-1020</v>
      </c>
      <c r="F146" s="2">
        <f t="shared" si="233"/>
        <v>-986.5</v>
      </c>
      <c r="G146" s="2">
        <f t="shared" si="233"/>
        <v>-1211</v>
      </c>
      <c r="H146" s="2">
        <f t="shared" si="233"/>
        <v>-1057.5999999999999</v>
      </c>
      <c r="I146" s="2">
        <f t="shared" si="233"/>
        <v>-1071</v>
      </c>
      <c r="J146" s="2">
        <f t="shared" si="233"/>
        <v>-1089.5</v>
      </c>
      <c r="K146" s="2">
        <f t="shared" si="233"/>
        <v>-1413.9</v>
      </c>
      <c r="L146" s="2">
        <f t="shared" si="233"/>
        <v>-1784.1</v>
      </c>
      <c r="M146" s="2">
        <f t="shared" si="233"/>
        <v>-2206.9</v>
      </c>
      <c r="N146" s="2">
        <f t="shared" si="233"/>
        <v>-3653.6</v>
      </c>
      <c r="O146" s="2">
        <f t="shared" si="233"/>
        <v>-4825.8</v>
      </c>
      <c r="P146" s="2">
        <f t="shared" si="233"/>
        <v>-5718.2</v>
      </c>
      <c r="Q146" s="2">
        <f t="shared" si="233"/>
        <v>-4037.1</v>
      </c>
      <c r="R146" s="2">
        <f t="shared" si="233"/>
        <v>-4684.2</v>
      </c>
      <c r="S146" s="2">
        <f t="shared" si="233"/>
        <v>-5902.1</v>
      </c>
      <c r="T146" s="2">
        <f t="shared" si="233"/>
        <v>-6978.4</v>
      </c>
      <c r="U146" s="2">
        <f t="shared" si="233"/>
        <v>-5832.1</v>
      </c>
      <c r="V146" s="2">
        <f t="shared" si="233"/>
        <v>-7567</v>
      </c>
      <c r="W146" s="2">
        <f t="shared" ref="W146:X146" si="234">ROUND(W123*W$240,1)</f>
        <v>-8968.2999999999993</v>
      </c>
      <c r="X146" s="2">
        <f t="shared" si="234"/>
        <v>-9188.9</v>
      </c>
      <c r="Y146" s="2">
        <f t="shared" ref="Y146:Z146" si="235">ROUND(Y123*Y$240,1)</f>
        <v>-9559.2999999999993</v>
      </c>
      <c r="Z146" s="2">
        <f t="shared" si="235"/>
        <v>-10429.9</v>
      </c>
      <c r="AA146" s="2">
        <f t="shared" ref="AA146:AB146" si="236">ROUND(AA123*AA$240,1)</f>
        <v>-10529.9</v>
      </c>
      <c r="AB146" s="2">
        <f t="shared" si="236"/>
        <v>-9760</v>
      </c>
      <c r="AC146" s="2"/>
      <c r="AD146" s="2"/>
      <c r="AE146" s="2"/>
      <c r="AF146" s="2"/>
      <c r="AG146" s="2"/>
      <c r="AH146" s="2"/>
    </row>
    <row r="147" spans="1:34">
      <c r="A147" s="33" t="s">
        <v>311</v>
      </c>
      <c r="C147" s="2">
        <f t="shared" ref="C147:V147" si="237">ROUND(C124*C$240,1)</f>
        <v>373.1</v>
      </c>
      <c r="D147" s="2">
        <f t="shared" si="237"/>
        <v>391.3</v>
      </c>
      <c r="E147" s="2">
        <f t="shared" si="237"/>
        <v>488.4</v>
      </c>
      <c r="F147" s="2">
        <f t="shared" si="237"/>
        <v>423.9</v>
      </c>
      <c r="G147" s="2">
        <f t="shared" si="237"/>
        <v>690.1</v>
      </c>
      <c r="H147" s="2">
        <f t="shared" si="237"/>
        <v>945.4</v>
      </c>
      <c r="I147" s="2">
        <f t="shared" si="237"/>
        <v>1005</v>
      </c>
      <c r="J147" s="2">
        <f t="shared" si="237"/>
        <v>1260.0999999999999</v>
      </c>
      <c r="K147" s="2">
        <f t="shared" si="237"/>
        <v>1647</v>
      </c>
      <c r="L147" s="2">
        <f t="shared" si="237"/>
        <v>2022.3</v>
      </c>
      <c r="M147" s="2">
        <f t="shared" si="237"/>
        <v>2562.8000000000002</v>
      </c>
      <c r="N147" s="2">
        <f t="shared" si="237"/>
        <v>2818.4</v>
      </c>
      <c r="O147" s="2">
        <f t="shared" si="237"/>
        <v>3434</v>
      </c>
      <c r="P147" s="2">
        <f t="shared" si="237"/>
        <v>3558.3</v>
      </c>
      <c r="Q147" s="2">
        <f t="shared" si="237"/>
        <v>3096.6</v>
      </c>
      <c r="R147" s="2">
        <f t="shared" si="237"/>
        <v>4265.6000000000004</v>
      </c>
      <c r="S147" s="2">
        <f t="shared" si="237"/>
        <v>5435.5</v>
      </c>
      <c r="T147" s="2">
        <f t="shared" si="237"/>
        <v>5711.8</v>
      </c>
      <c r="U147" s="2">
        <f t="shared" si="237"/>
        <v>6970.7</v>
      </c>
      <c r="V147" s="2">
        <f t="shared" si="237"/>
        <v>7054</v>
      </c>
      <c r="W147" s="2">
        <f t="shared" ref="W147:X147" si="238">ROUND(W124*W$240,1)</f>
        <v>6855.8</v>
      </c>
      <c r="X147" s="2">
        <f t="shared" si="238"/>
        <v>6780</v>
      </c>
      <c r="Y147" s="2">
        <f t="shared" ref="Y147:Z147" si="239">ROUND(Y124*Y$240,1)</f>
        <v>8958.7999999999993</v>
      </c>
      <c r="Z147" s="2">
        <f t="shared" si="239"/>
        <v>11166.6</v>
      </c>
      <c r="AA147" s="2">
        <f t="shared" ref="AA147:AB147" si="240">ROUND(AA124*AA$240,1)</f>
        <v>13933.7</v>
      </c>
      <c r="AB147" s="2">
        <f t="shared" si="240"/>
        <v>13522.6</v>
      </c>
      <c r="AC147" s="2"/>
      <c r="AD147" s="2"/>
      <c r="AE147" s="2"/>
      <c r="AF147" s="2"/>
      <c r="AG147" s="2"/>
      <c r="AH147" s="2"/>
    </row>
    <row r="148" spans="1:34">
      <c r="A148" s="33" t="s">
        <v>312</v>
      </c>
      <c r="C148" s="2">
        <f t="shared" ref="C148:V148" si="241">ROUND(C125*C$240,1)</f>
        <v>916.3</v>
      </c>
      <c r="D148" s="2">
        <f t="shared" si="241"/>
        <v>1133</v>
      </c>
      <c r="E148" s="2">
        <f t="shared" si="241"/>
        <v>1508.3</v>
      </c>
      <c r="F148" s="2">
        <f t="shared" si="241"/>
        <v>1410.4</v>
      </c>
      <c r="G148" s="2">
        <f t="shared" si="241"/>
        <v>1901.1</v>
      </c>
      <c r="H148" s="2">
        <f t="shared" si="241"/>
        <v>2003.1</v>
      </c>
      <c r="I148" s="2">
        <f t="shared" si="241"/>
        <v>2076</v>
      </c>
      <c r="J148" s="2">
        <f t="shared" si="241"/>
        <v>2349.6</v>
      </c>
      <c r="K148" s="2">
        <f t="shared" si="241"/>
        <v>3060.9</v>
      </c>
      <c r="L148" s="2">
        <f t="shared" si="241"/>
        <v>3806.4</v>
      </c>
      <c r="M148" s="2">
        <f t="shared" si="241"/>
        <v>4769.7</v>
      </c>
      <c r="N148" s="2">
        <f t="shared" si="241"/>
        <v>6472.1</v>
      </c>
      <c r="O148" s="2">
        <f t="shared" si="241"/>
        <v>8259.7999999999993</v>
      </c>
      <c r="P148" s="2">
        <f t="shared" si="241"/>
        <v>9276.5</v>
      </c>
      <c r="Q148" s="2">
        <f t="shared" si="241"/>
        <v>7133.8</v>
      </c>
      <c r="R148" s="2">
        <f t="shared" si="241"/>
        <v>8949.7999999999993</v>
      </c>
      <c r="S148" s="2">
        <f t="shared" si="241"/>
        <v>11337.5</v>
      </c>
      <c r="T148" s="2">
        <f t="shared" si="241"/>
        <v>12690.2</v>
      </c>
      <c r="U148" s="2">
        <f t="shared" si="241"/>
        <v>12802.8</v>
      </c>
      <c r="V148" s="2">
        <f t="shared" si="241"/>
        <v>14621</v>
      </c>
      <c r="W148" s="2">
        <f t="shared" ref="W148:X148" si="242">ROUND(W125*W$240,1)</f>
        <v>15824.1</v>
      </c>
      <c r="X148" s="2">
        <f t="shared" si="242"/>
        <v>15968.9</v>
      </c>
      <c r="Y148" s="2">
        <f t="shared" ref="Y148:Z148" si="243">ROUND(Y125*Y$240,1)</f>
        <v>18518.2</v>
      </c>
      <c r="Z148" s="2">
        <f t="shared" si="243"/>
        <v>21596.400000000001</v>
      </c>
      <c r="AA148" s="2">
        <f t="shared" ref="AA148:AB148" si="244">ROUND(AA125*AA$240,1)</f>
        <v>24463.599999999999</v>
      </c>
      <c r="AB148" s="2">
        <f t="shared" si="244"/>
        <v>23282.5</v>
      </c>
      <c r="AC148" s="2"/>
      <c r="AD148" s="2"/>
      <c r="AE148" s="2"/>
      <c r="AF148" s="2"/>
      <c r="AG148" s="2"/>
      <c r="AH148" s="2"/>
    </row>
    <row r="149" spans="1:34">
      <c r="A149" s="31" t="s">
        <v>575</v>
      </c>
      <c r="C149" s="2">
        <f t="shared" ref="C149:V149" si="245">ROUND(C126*C$240,1)</f>
        <v>6.3</v>
      </c>
      <c r="D149" s="2">
        <f t="shared" si="245"/>
        <v>5.5</v>
      </c>
      <c r="E149" s="2">
        <f t="shared" si="245"/>
        <v>-66.599999999999994</v>
      </c>
      <c r="F149" s="2">
        <f t="shared" si="245"/>
        <v>27.6</v>
      </c>
      <c r="G149" s="2">
        <f t="shared" si="245"/>
        <v>-17</v>
      </c>
      <c r="H149" s="2">
        <f t="shared" si="245"/>
        <v>142.19999999999999</v>
      </c>
      <c r="I149" s="2">
        <f t="shared" si="245"/>
        <v>147.1</v>
      </c>
      <c r="J149" s="2">
        <f t="shared" si="245"/>
        <v>115.9</v>
      </c>
      <c r="K149" s="2">
        <f t="shared" si="245"/>
        <v>183.7</v>
      </c>
      <c r="L149" s="2">
        <f t="shared" si="245"/>
        <v>162.5</v>
      </c>
      <c r="M149" s="2">
        <f t="shared" si="245"/>
        <v>185.1</v>
      </c>
      <c r="N149" s="2">
        <f t="shared" si="245"/>
        <v>320.10000000000002</v>
      </c>
      <c r="O149" s="2">
        <f t="shared" si="245"/>
        <v>287.89999999999998</v>
      </c>
      <c r="P149" s="2">
        <f t="shared" si="245"/>
        <v>36.799999999999997</v>
      </c>
      <c r="Q149" s="2">
        <f t="shared" si="245"/>
        <v>587.5</v>
      </c>
      <c r="R149" s="2">
        <f t="shared" si="245"/>
        <v>977.3</v>
      </c>
      <c r="S149" s="2">
        <f t="shared" si="245"/>
        <v>1271.0999999999999</v>
      </c>
      <c r="T149" s="2">
        <f t="shared" si="245"/>
        <v>1829.8</v>
      </c>
      <c r="U149" s="2">
        <f t="shared" si="245"/>
        <v>2355.8000000000002</v>
      </c>
      <c r="V149" s="2">
        <f t="shared" si="245"/>
        <v>2305.9</v>
      </c>
      <c r="W149" s="2">
        <f t="shared" ref="W149:X149" si="246">ROUND(W126*W$240,1)</f>
        <v>3186.5</v>
      </c>
      <c r="X149" s="2">
        <f t="shared" si="246"/>
        <v>3732.4</v>
      </c>
      <c r="Y149" s="2">
        <f t="shared" ref="Y149:Z149" si="247">ROUND(Y126*Y$240,1)</f>
        <v>5080.1000000000004</v>
      </c>
      <c r="Z149" s="2">
        <f t="shared" si="247"/>
        <v>5686</v>
      </c>
      <c r="AA149" s="2">
        <f t="shared" ref="AA149:AB149" si="248">ROUND(AA126*AA$240,1)</f>
        <v>6131.9</v>
      </c>
      <c r="AB149" s="2">
        <f t="shared" si="248"/>
        <v>403.9</v>
      </c>
      <c r="AC149" s="2"/>
      <c r="AD149" s="2"/>
      <c r="AE149" s="2"/>
      <c r="AF149" s="2"/>
      <c r="AG149" s="2"/>
      <c r="AH149" s="2"/>
    </row>
    <row r="150" spans="1:34">
      <c r="A150" s="33" t="s">
        <v>313</v>
      </c>
      <c r="C150" s="2">
        <f t="shared" ref="C150:V150" si="249">ROUND(C127*C$240,1)</f>
        <v>142.4</v>
      </c>
      <c r="D150" s="2">
        <f t="shared" si="249"/>
        <v>123.7</v>
      </c>
      <c r="E150" s="2">
        <f t="shared" si="249"/>
        <v>257.10000000000002</v>
      </c>
      <c r="F150" s="2">
        <f t="shared" si="249"/>
        <v>508.5</v>
      </c>
      <c r="G150" s="2">
        <f t="shared" si="249"/>
        <v>438.7</v>
      </c>
      <c r="H150" s="2">
        <f t="shared" si="249"/>
        <v>727.5</v>
      </c>
      <c r="I150" s="2">
        <f t="shared" si="249"/>
        <v>790</v>
      </c>
      <c r="J150" s="2">
        <f t="shared" si="249"/>
        <v>917</v>
      </c>
      <c r="K150" s="2">
        <f t="shared" si="249"/>
        <v>1039.5999999999999</v>
      </c>
      <c r="L150" s="2">
        <f t="shared" si="249"/>
        <v>1093.8</v>
      </c>
      <c r="M150" s="2">
        <f t="shared" si="249"/>
        <v>1337.5</v>
      </c>
      <c r="N150" s="2">
        <f t="shared" si="249"/>
        <v>1622.9</v>
      </c>
      <c r="O150" s="2">
        <f t="shared" si="249"/>
        <v>1849.4</v>
      </c>
      <c r="P150" s="2">
        <f t="shared" si="249"/>
        <v>1894</v>
      </c>
      <c r="Q150" s="2">
        <f t="shared" si="249"/>
        <v>2220.6</v>
      </c>
      <c r="R150" s="2">
        <f t="shared" si="249"/>
        <v>2924.6</v>
      </c>
      <c r="S150" s="2">
        <f t="shared" si="249"/>
        <v>3404.9</v>
      </c>
      <c r="T150" s="2">
        <f t="shared" si="249"/>
        <v>4230.5</v>
      </c>
      <c r="U150" s="2">
        <f t="shared" si="249"/>
        <v>4958.3999999999996</v>
      </c>
      <c r="V150" s="2">
        <f t="shared" si="249"/>
        <v>5374</v>
      </c>
      <c r="W150" s="2">
        <f t="shared" ref="W150:X150" si="250">ROUND(W127*W$240,1)</f>
        <v>7005.8</v>
      </c>
      <c r="X150" s="2">
        <f t="shared" si="250"/>
        <v>7841.1</v>
      </c>
      <c r="Y150" s="2">
        <f t="shared" ref="Y150:Z150" si="251">ROUND(Y127*Y$240,1)</f>
        <v>10013.4</v>
      </c>
      <c r="Z150" s="2">
        <f t="shared" si="251"/>
        <v>11378.5</v>
      </c>
      <c r="AA150" s="2">
        <f t="shared" ref="AA150:AB150" si="252">ROUND(AA127*AA$240,1)</f>
        <v>12964.9</v>
      </c>
      <c r="AB150" s="2">
        <f t="shared" si="252"/>
        <v>4930.3</v>
      </c>
      <c r="AC150" s="2"/>
      <c r="AD150" s="2"/>
      <c r="AE150" s="2"/>
      <c r="AF150" s="2"/>
      <c r="AG150" s="2"/>
      <c r="AH150" s="2"/>
    </row>
    <row r="151" spans="1:34">
      <c r="A151" s="33" t="s">
        <v>314</v>
      </c>
      <c r="C151" s="2">
        <f t="shared" ref="C151:V151" si="253">ROUND(C128*C$240,1)</f>
        <v>136.1</v>
      </c>
      <c r="D151" s="2">
        <f t="shared" si="253"/>
        <v>118.3</v>
      </c>
      <c r="E151" s="2">
        <f t="shared" si="253"/>
        <v>323.7</v>
      </c>
      <c r="F151" s="2">
        <f t="shared" si="253"/>
        <v>480.9</v>
      </c>
      <c r="G151" s="2">
        <f t="shared" si="253"/>
        <v>455.8</v>
      </c>
      <c r="H151" s="2">
        <f t="shared" si="253"/>
        <v>585.29999999999995</v>
      </c>
      <c r="I151" s="2">
        <f t="shared" si="253"/>
        <v>642.9</v>
      </c>
      <c r="J151" s="2">
        <f t="shared" si="253"/>
        <v>801.1</v>
      </c>
      <c r="K151" s="2">
        <f t="shared" si="253"/>
        <v>855.9</v>
      </c>
      <c r="L151" s="2">
        <f t="shared" si="253"/>
        <v>931.3</v>
      </c>
      <c r="M151" s="2">
        <f t="shared" si="253"/>
        <v>1152.4000000000001</v>
      </c>
      <c r="N151" s="2">
        <f t="shared" si="253"/>
        <v>1302.8</v>
      </c>
      <c r="O151" s="2">
        <f t="shared" si="253"/>
        <v>1561.5</v>
      </c>
      <c r="P151" s="2">
        <f t="shared" si="253"/>
        <v>1857.2</v>
      </c>
      <c r="Q151" s="2">
        <f t="shared" si="253"/>
        <v>1633.1</v>
      </c>
      <c r="R151" s="2">
        <f t="shared" si="253"/>
        <v>1947.2</v>
      </c>
      <c r="S151" s="2">
        <f t="shared" si="253"/>
        <v>2133.8000000000002</v>
      </c>
      <c r="T151" s="2">
        <f t="shared" si="253"/>
        <v>2400.6999999999998</v>
      </c>
      <c r="U151" s="2">
        <f t="shared" si="253"/>
        <v>2602.5</v>
      </c>
      <c r="V151" s="2">
        <f t="shared" si="253"/>
        <v>3068.1</v>
      </c>
      <c r="W151" s="2">
        <f t="shared" ref="W151:X151" si="254">ROUND(W128*W$240,1)</f>
        <v>3819.3</v>
      </c>
      <c r="X151" s="2">
        <f t="shared" si="254"/>
        <v>4108.7</v>
      </c>
      <c r="Y151" s="2">
        <f t="shared" ref="Y151:Z151" si="255">ROUND(Y128*Y$240,1)</f>
        <v>4933.2</v>
      </c>
      <c r="Z151" s="2">
        <f t="shared" si="255"/>
        <v>5692.4</v>
      </c>
      <c r="AA151" s="2">
        <f t="shared" ref="AA151:AB151" si="256">ROUND(AA128*AA$240,1)</f>
        <v>6833</v>
      </c>
      <c r="AB151" s="2">
        <f t="shared" si="256"/>
        <v>4526.3999999999996</v>
      </c>
      <c r="AC151" s="2"/>
      <c r="AD151" s="2"/>
      <c r="AE151" s="2"/>
      <c r="AF151" s="2"/>
      <c r="AG151" s="2"/>
      <c r="AH151" s="2"/>
    </row>
    <row r="152" spans="1:34">
      <c r="A152" s="31" t="s">
        <v>576</v>
      </c>
      <c r="C152" s="2">
        <f t="shared" ref="C152:V152" si="257">ROUND(C129*C$240,1)</f>
        <v>-78.2</v>
      </c>
      <c r="D152" s="2">
        <f t="shared" si="257"/>
        <v>-89</v>
      </c>
      <c r="E152" s="2">
        <f t="shared" si="257"/>
        <v>165.3</v>
      </c>
      <c r="F152" s="2">
        <f t="shared" si="257"/>
        <v>265.7</v>
      </c>
      <c r="G152" s="2">
        <f t="shared" si="257"/>
        <v>297.39999999999998</v>
      </c>
      <c r="H152" s="2">
        <f t="shared" si="257"/>
        <v>73.900000000000006</v>
      </c>
      <c r="I152" s="2">
        <f t="shared" si="257"/>
        <v>41.6</v>
      </c>
      <c r="J152" s="2">
        <f t="shared" si="257"/>
        <v>22.7</v>
      </c>
      <c r="K152" s="2">
        <f t="shared" si="257"/>
        <v>20.399999999999999</v>
      </c>
      <c r="L152" s="2">
        <f t="shared" si="257"/>
        <v>141.1</v>
      </c>
      <c r="M152" s="2">
        <f t="shared" si="257"/>
        <v>110</v>
      </c>
      <c r="N152" s="2">
        <f t="shared" si="257"/>
        <v>286.3</v>
      </c>
      <c r="O152" s="2">
        <f t="shared" si="257"/>
        <v>60</v>
      </c>
      <c r="P152" s="2">
        <f t="shared" si="257"/>
        <v>-88.5</v>
      </c>
      <c r="Q152" s="2">
        <f t="shared" si="257"/>
        <v>-72.8</v>
      </c>
      <c r="R152" s="2">
        <f t="shared" si="257"/>
        <v>-387.7</v>
      </c>
      <c r="S152" s="2">
        <f t="shared" si="257"/>
        <v>-718.2</v>
      </c>
      <c r="T152" s="2">
        <f t="shared" si="257"/>
        <v>-284.60000000000002</v>
      </c>
      <c r="U152" s="2">
        <f t="shared" si="257"/>
        <v>-527.4</v>
      </c>
      <c r="V152" s="2">
        <f t="shared" si="257"/>
        <v>-405.8</v>
      </c>
      <c r="W152" s="2">
        <f t="shared" ref="W152:X152" si="258">ROUND(W129*W$240,1)</f>
        <v>-768.8</v>
      </c>
      <c r="X152" s="2">
        <f t="shared" si="258"/>
        <v>-1660</v>
      </c>
      <c r="Y152" s="2">
        <f t="shared" ref="Y152:Z152" si="259">ROUND(Y129*Y$240,1)</f>
        <v>-1993</v>
      </c>
      <c r="Z152" s="2">
        <f t="shared" si="259"/>
        <v>-1732</v>
      </c>
      <c r="AA152" s="2">
        <f t="shared" ref="AA152:AB152" si="260">ROUND(AA129*AA$240,1)</f>
        <v>-2183.6</v>
      </c>
      <c r="AB152" s="2">
        <f t="shared" si="260"/>
        <v>-2377.1999999999998</v>
      </c>
      <c r="AC152" s="2"/>
      <c r="AD152" s="2"/>
      <c r="AE152" s="2"/>
      <c r="AF152" s="2"/>
      <c r="AG152" s="2"/>
      <c r="AH152" s="2"/>
    </row>
    <row r="153" spans="1:34">
      <c r="A153" s="33" t="s">
        <v>281</v>
      </c>
      <c r="B153" t="s">
        <v>98</v>
      </c>
      <c r="C153" s="2">
        <f t="shared" ref="C153:V153" si="261">ROUND(C130*C$240,1)</f>
        <v>-1.9</v>
      </c>
      <c r="D153" s="2">
        <f t="shared" si="261"/>
        <v>-1.4</v>
      </c>
      <c r="E153" s="2">
        <f t="shared" si="261"/>
        <v>227.1</v>
      </c>
      <c r="F153" s="2">
        <f t="shared" si="261"/>
        <v>321.8</v>
      </c>
      <c r="G153" s="2">
        <f t="shared" si="261"/>
        <v>393.8</v>
      </c>
      <c r="H153" s="2">
        <f t="shared" si="261"/>
        <v>246.8</v>
      </c>
      <c r="I153" s="2">
        <f t="shared" si="261"/>
        <v>262.89999999999998</v>
      </c>
      <c r="J153" s="2">
        <f t="shared" si="261"/>
        <v>298.89999999999998</v>
      </c>
      <c r="K153" s="2">
        <f t="shared" si="261"/>
        <v>327</v>
      </c>
      <c r="L153" s="2">
        <f t="shared" si="261"/>
        <v>424.2</v>
      </c>
      <c r="M153" s="2">
        <f t="shared" si="261"/>
        <v>415.5</v>
      </c>
      <c r="N153" s="2">
        <f t="shared" si="261"/>
        <v>524.29999999999995</v>
      </c>
      <c r="O153" s="2">
        <f t="shared" si="261"/>
        <v>633.5</v>
      </c>
      <c r="P153" s="2">
        <f t="shared" si="261"/>
        <v>558.20000000000005</v>
      </c>
      <c r="Q153" s="2">
        <f t="shared" si="261"/>
        <v>603.9</v>
      </c>
      <c r="R153" s="2">
        <f t="shared" si="261"/>
        <v>592.6</v>
      </c>
      <c r="S153" s="2">
        <f t="shared" si="261"/>
        <v>742.6</v>
      </c>
      <c r="T153" s="2">
        <f t="shared" si="261"/>
        <v>937.1</v>
      </c>
      <c r="U153" s="2">
        <f t="shared" si="261"/>
        <v>1048.8</v>
      </c>
      <c r="V153" s="2">
        <f t="shared" si="261"/>
        <v>1170.3</v>
      </c>
      <c r="W153" s="2">
        <f t="shared" ref="W153:X153" si="262">ROUND(W130*W$240,1)</f>
        <v>1108.2</v>
      </c>
      <c r="X153" s="2">
        <f t="shared" si="262"/>
        <v>1320.3</v>
      </c>
      <c r="Y153" s="2">
        <f t="shared" ref="Y153:Z153" si="263">ROUND(Y130*Y$240,1)</f>
        <v>1562.6</v>
      </c>
      <c r="Z153" s="2">
        <f t="shared" si="263"/>
        <v>1767.1</v>
      </c>
      <c r="AA153" s="2">
        <f t="shared" ref="AA153:AB153" si="264">ROUND(AA130*AA$240,1)</f>
        <v>2273.1</v>
      </c>
      <c r="AB153" s="2">
        <f t="shared" si="264"/>
        <v>1517.8</v>
      </c>
      <c r="AC153" s="2"/>
      <c r="AD153" s="2"/>
      <c r="AE153" s="2"/>
      <c r="AF153" s="2"/>
      <c r="AG153" s="2"/>
      <c r="AH153" s="2"/>
    </row>
    <row r="154" spans="1:34">
      <c r="A154" s="33" t="s">
        <v>577</v>
      </c>
      <c r="C154" s="2">
        <f t="shared" ref="C154:V154" si="265">ROUND(C131*C$240,1)</f>
        <v>76.2</v>
      </c>
      <c r="D154" s="2">
        <f t="shared" si="265"/>
        <v>87.6</v>
      </c>
      <c r="E154" s="2">
        <f t="shared" si="265"/>
        <v>61.8</v>
      </c>
      <c r="F154" s="2">
        <f t="shared" si="265"/>
        <v>56.1</v>
      </c>
      <c r="G154" s="2">
        <f t="shared" si="265"/>
        <v>96.4</v>
      </c>
      <c r="H154" s="2">
        <f t="shared" si="265"/>
        <v>172.9</v>
      </c>
      <c r="I154" s="2">
        <f t="shared" si="265"/>
        <v>221.3</v>
      </c>
      <c r="J154" s="2">
        <f t="shared" si="265"/>
        <v>276.2</v>
      </c>
      <c r="K154" s="2">
        <f t="shared" si="265"/>
        <v>306.60000000000002</v>
      </c>
      <c r="L154" s="2">
        <f t="shared" si="265"/>
        <v>283.10000000000002</v>
      </c>
      <c r="M154" s="2">
        <f t="shared" si="265"/>
        <v>305.5</v>
      </c>
      <c r="N154" s="2">
        <f t="shared" si="265"/>
        <v>238</v>
      </c>
      <c r="O154" s="2">
        <f t="shared" si="265"/>
        <v>573.5</v>
      </c>
      <c r="P154" s="2">
        <f t="shared" si="265"/>
        <v>646.70000000000005</v>
      </c>
      <c r="Q154" s="2">
        <f t="shared" si="265"/>
        <v>676.7</v>
      </c>
      <c r="R154" s="2">
        <f t="shared" si="265"/>
        <v>980.3</v>
      </c>
      <c r="S154" s="2">
        <f t="shared" si="265"/>
        <v>1460.8</v>
      </c>
      <c r="T154" s="2">
        <f t="shared" si="265"/>
        <v>1221.7</v>
      </c>
      <c r="U154" s="2">
        <f t="shared" si="265"/>
        <v>1576.2</v>
      </c>
      <c r="V154" s="2">
        <f t="shared" si="265"/>
        <v>1576.1</v>
      </c>
      <c r="W154" s="2">
        <f t="shared" ref="W154:X154" si="266">ROUND(W131*W$240,1)</f>
        <v>1877</v>
      </c>
      <c r="X154" s="2">
        <f t="shared" si="266"/>
        <v>2980.3</v>
      </c>
      <c r="Y154" s="2">
        <f t="shared" ref="Y154:Z154" si="267">ROUND(Y131*Y$240,1)</f>
        <v>3555.7</v>
      </c>
      <c r="Z154" s="2">
        <f t="shared" si="267"/>
        <v>3499.2</v>
      </c>
      <c r="AA154" s="2">
        <f t="shared" ref="AA154:AB154" si="268">ROUND(AA131*AA$240,1)</f>
        <v>4456.8</v>
      </c>
      <c r="AB154" s="2">
        <f t="shared" si="268"/>
        <v>3895</v>
      </c>
      <c r="AC154" s="2"/>
      <c r="AD154" s="2"/>
      <c r="AE154" s="2"/>
      <c r="AF154" s="2"/>
      <c r="AG154" s="2"/>
      <c r="AH154" s="2"/>
    </row>
    <row r="155" spans="1:34">
      <c r="A155" s="35" t="s">
        <v>270</v>
      </c>
      <c r="C155" s="2">
        <f t="shared" ref="C155:V155" si="269">ROUND(C132*C$240,1)</f>
        <v>53.6</v>
      </c>
      <c r="D155" s="2">
        <f t="shared" si="269"/>
        <v>46</v>
      </c>
      <c r="E155" s="2">
        <f t="shared" si="269"/>
        <v>47.1</v>
      </c>
      <c r="F155" s="2">
        <f t="shared" si="269"/>
        <v>49.6</v>
      </c>
      <c r="G155" s="2">
        <f t="shared" si="269"/>
        <v>78.5</v>
      </c>
      <c r="H155" s="2">
        <f t="shared" si="269"/>
        <v>72.7</v>
      </c>
      <c r="I155" s="2">
        <f t="shared" si="269"/>
        <v>51.2</v>
      </c>
      <c r="J155" s="2">
        <f t="shared" si="269"/>
        <v>66.7</v>
      </c>
      <c r="K155" s="2">
        <f t="shared" si="269"/>
        <v>73.400000000000006</v>
      </c>
      <c r="L155" s="2">
        <f t="shared" si="269"/>
        <v>48.5</v>
      </c>
      <c r="M155" s="2">
        <f t="shared" si="269"/>
        <v>38.4</v>
      </c>
      <c r="N155" s="2">
        <f t="shared" si="269"/>
        <v>36.1</v>
      </c>
      <c r="O155" s="2">
        <f t="shared" si="269"/>
        <v>38.9</v>
      </c>
      <c r="P155" s="2">
        <f t="shared" si="269"/>
        <v>64.2</v>
      </c>
      <c r="Q155" s="2">
        <f t="shared" si="269"/>
        <v>112.9</v>
      </c>
      <c r="R155" s="2">
        <f t="shared" si="269"/>
        <v>132.4</v>
      </c>
      <c r="S155" s="2">
        <f t="shared" si="269"/>
        <v>181.5</v>
      </c>
      <c r="T155" s="2">
        <f t="shared" si="269"/>
        <v>132.6</v>
      </c>
      <c r="U155" s="2">
        <f t="shared" si="269"/>
        <v>134.19999999999999</v>
      </c>
      <c r="V155" s="2">
        <f t="shared" si="269"/>
        <v>139.5</v>
      </c>
      <c r="W155" s="2">
        <f t="shared" ref="W155:X155" si="270">ROUND(W132*W$240,1)</f>
        <v>174.3</v>
      </c>
      <c r="X155" s="2">
        <f t="shared" si="270"/>
        <v>195</v>
      </c>
      <c r="Y155" s="2">
        <f t="shared" ref="Y155:Z155" si="271">ROUND(Y132*Y$240,1)</f>
        <v>237.4</v>
      </c>
      <c r="Z155" s="2">
        <f t="shared" si="271"/>
        <v>268.60000000000002</v>
      </c>
      <c r="AA155" s="2">
        <f t="shared" ref="AA155:AB155" si="272">ROUND(AA132*AA$240,1)</f>
        <v>323.8</v>
      </c>
      <c r="AB155" s="2">
        <f t="shared" si="272"/>
        <v>336.4</v>
      </c>
      <c r="AC155" s="2"/>
      <c r="AD155" s="2"/>
      <c r="AE155" s="2"/>
      <c r="AF155" s="2"/>
      <c r="AG155" s="2"/>
      <c r="AH155" s="2"/>
    </row>
    <row r="156" spans="1:34">
      <c r="A156" s="35" t="s">
        <v>271</v>
      </c>
      <c r="B156" t="s">
        <v>107</v>
      </c>
      <c r="C156" s="2">
        <f t="shared" ref="C156:V156" si="273">ROUND(C133*C$240,1)</f>
        <v>22.6</v>
      </c>
      <c r="D156" s="2">
        <f t="shared" si="273"/>
        <v>41.6</v>
      </c>
      <c r="E156" s="2">
        <f t="shared" si="273"/>
        <v>14.7</v>
      </c>
      <c r="F156" s="2">
        <f t="shared" si="273"/>
        <v>6.5</v>
      </c>
      <c r="G156" s="2">
        <f t="shared" si="273"/>
        <v>17.899999999999999</v>
      </c>
      <c r="H156" s="2">
        <f t="shared" si="273"/>
        <v>100.2</v>
      </c>
      <c r="I156" s="2">
        <f t="shared" si="273"/>
        <v>170.1</v>
      </c>
      <c r="J156" s="2">
        <f t="shared" si="273"/>
        <v>209.5</v>
      </c>
      <c r="K156" s="2">
        <f t="shared" si="273"/>
        <v>233.2</v>
      </c>
      <c r="L156" s="2">
        <f t="shared" si="273"/>
        <v>234.6</v>
      </c>
      <c r="M156" s="2">
        <f t="shared" si="273"/>
        <v>267.10000000000002</v>
      </c>
      <c r="N156" s="2">
        <f t="shared" si="273"/>
        <v>202</v>
      </c>
      <c r="O156" s="2">
        <f t="shared" si="273"/>
        <v>534.6</v>
      </c>
      <c r="P156" s="2">
        <f t="shared" si="273"/>
        <v>582.5</v>
      </c>
      <c r="Q156" s="2">
        <f t="shared" si="273"/>
        <v>563.79999999999995</v>
      </c>
      <c r="R156" s="2">
        <f t="shared" si="273"/>
        <v>847.9</v>
      </c>
      <c r="S156" s="2">
        <f t="shared" si="273"/>
        <v>1279.3</v>
      </c>
      <c r="T156" s="2">
        <f t="shared" si="273"/>
        <v>1089.0999999999999</v>
      </c>
      <c r="U156" s="2">
        <f t="shared" si="273"/>
        <v>1442</v>
      </c>
      <c r="V156" s="2">
        <f t="shared" si="273"/>
        <v>1436.6</v>
      </c>
      <c r="W156" s="2">
        <f t="shared" ref="W156:X156" si="274">ROUND(W133*W$240,1)</f>
        <v>1702.7</v>
      </c>
      <c r="X156" s="2">
        <f t="shared" si="274"/>
        <v>2785.3</v>
      </c>
      <c r="Y156" s="2">
        <f t="shared" ref="Y156:Z156" si="275">ROUND(Y133*Y$240,1)</f>
        <v>3318.3</v>
      </c>
      <c r="Z156" s="2">
        <f t="shared" si="275"/>
        <v>3230.6</v>
      </c>
      <c r="AA156" s="2">
        <f t="shared" ref="AA156:AB156" si="276">ROUND(AA133*AA$240,1)</f>
        <v>4133</v>
      </c>
      <c r="AB156" s="2">
        <f t="shared" si="276"/>
        <v>3558.6</v>
      </c>
      <c r="AC156" s="2"/>
      <c r="AD156" s="2"/>
      <c r="AE156" s="2"/>
      <c r="AF156" s="2"/>
      <c r="AG156" s="2"/>
      <c r="AH156" s="2"/>
    </row>
    <row r="157" spans="1:34">
      <c r="A157" s="31" t="s">
        <v>578</v>
      </c>
      <c r="C157" s="2">
        <f t="shared" ref="C157:V157" si="277">ROUND(C134*C$240,1)</f>
        <v>146.80000000000001</v>
      </c>
      <c r="D157" s="2">
        <f t="shared" si="277"/>
        <v>106.2</v>
      </c>
      <c r="E157" s="2">
        <f t="shared" si="277"/>
        <v>254.7</v>
      </c>
      <c r="F157" s="2">
        <f t="shared" si="277"/>
        <v>290</v>
      </c>
      <c r="G157" s="2">
        <f t="shared" si="277"/>
        <v>396.2</v>
      </c>
      <c r="H157" s="2">
        <f t="shared" si="277"/>
        <v>493.8</v>
      </c>
      <c r="I157" s="2">
        <f t="shared" si="277"/>
        <v>473.8</v>
      </c>
      <c r="J157" s="2">
        <f t="shared" si="277"/>
        <v>474.9</v>
      </c>
      <c r="K157" s="2">
        <f t="shared" si="277"/>
        <v>389.6</v>
      </c>
      <c r="L157" s="2">
        <f t="shared" si="277"/>
        <v>797.8</v>
      </c>
      <c r="M157" s="2">
        <f t="shared" si="277"/>
        <v>650.79999999999995</v>
      </c>
      <c r="N157" s="2">
        <f t="shared" si="277"/>
        <v>930.8</v>
      </c>
      <c r="O157" s="2">
        <f t="shared" si="277"/>
        <v>1150.0999999999999</v>
      </c>
      <c r="P157" s="2">
        <f t="shared" si="277"/>
        <v>1580.3</v>
      </c>
      <c r="Q157" s="2">
        <f t="shared" si="277"/>
        <v>1616.2</v>
      </c>
      <c r="R157" s="2">
        <f t="shared" si="277"/>
        <v>1957.9</v>
      </c>
      <c r="S157" s="2">
        <f t="shared" si="277"/>
        <v>2240.8000000000002</v>
      </c>
      <c r="T157" s="2">
        <f t="shared" si="277"/>
        <v>2324.3000000000002</v>
      </c>
      <c r="U157" s="2">
        <f t="shared" si="277"/>
        <v>2414.4</v>
      </c>
      <c r="V157" s="2">
        <f t="shared" si="277"/>
        <v>2516.6</v>
      </c>
      <c r="W157" s="2">
        <f t="shared" ref="W157:X157" si="278">ROUND(W134*W$240,1)</f>
        <v>2540.6999999999998</v>
      </c>
      <c r="X157" s="2">
        <f t="shared" si="278"/>
        <v>2653.3</v>
      </c>
      <c r="Y157" s="2">
        <f t="shared" ref="Y157:Z157" si="279">ROUND(Y134*Y$240,1)</f>
        <v>3194.8</v>
      </c>
      <c r="Z157" s="2">
        <f t="shared" si="279"/>
        <v>3456</v>
      </c>
      <c r="AA157" s="2">
        <f t="shared" ref="AA157:AB157" si="280">ROUND(AA134*AA$240,1)</f>
        <v>3874.9</v>
      </c>
      <c r="AB157" s="2">
        <f t="shared" si="280"/>
        <v>5624.1</v>
      </c>
      <c r="AC157" s="2"/>
      <c r="AD157" s="2"/>
      <c r="AE157" s="2"/>
      <c r="AF157" s="2"/>
      <c r="AG157" s="2"/>
      <c r="AH157" s="2"/>
    </row>
    <row r="158" spans="1:34">
      <c r="A158" s="35" t="s">
        <v>270</v>
      </c>
      <c r="C158" s="2">
        <f t="shared" ref="C158:V158" si="281">ROUND(C135*C$240,1)</f>
        <v>71</v>
      </c>
      <c r="D158" s="2">
        <f t="shared" si="281"/>
        <v>71.5</v>
      </c>
      <c r="E158" s="2">
        <f t="shared" si="281"/>
        <v>24.4</v>
      </c>
      <c r="F158" s="2">
        <f t="shared" si="281"/>
        <v>30.5</v>
      </c>
      <c r="G158" s="2">
        <f t="shared" si="281"/>
        <v>49.4</v>
      </c>
      <c r="H158" s="2">
        <f t="shared" si="281"/>
        <v>14</v>
      </c>
      <c r="I158" s="2">
        <f t="shared" si="281"/>
        <v>47.9</v>
      </c>
      <c r="J158" s="2">
        <f t="shared" si="281"/>
        <v>22.6</v>
      </c>
      <c r="K158" s="2">
        <f t="shared" si="281"/>
        <v>48.5</v>
      </c>
      <c r="L158" s="2">
        <f t="shared" si="281"/>
        <v>124.8</v>
      </c>
      <c r="M158" s="2">
        <f t="shared" si="281"/>
        <v>99.9</v>
      </c>
      <c r="N158" s="2">
        <f t="shared" si="281"/>
        <v>160.80000000000001</v>
      </c>
      <c r="O158" s="2">
        <f t="shared" si="281"/>
        <v>88.5</v>
      </c>
      <c r="P158" s="2">
        <f t="shared" si="281"/>
        <v>604.9</v>
      </c>
      <c r="Q158" s="2">
        <f t="shared" si="281"/>
        <v>374.2</v>
      </c>
      <c r="R158" s="2">
        <f t="shared" si="281"/>
        <v>459</v>
      </c>
      <c r="S158" s="2">
        <f t="shared" si="281"/>
        <v>210.6</v>
      </c>
      <c r="T158" s="2">
        <f t="shared" si="281"/>
        <v>254.1</v>
      </c>
      <c r="U158" s="2">
        <f t="shared" si="281"/>
        <v>224.1</v>
      </c>
      <c r="V158" s="2">
        <f t="shared" si="281"/>
        <v>267.3</v>
      </c>
      <c r="W158" s="2">
        <f t="shared" ref="W158:X158" si="282">ROUND(W135*W$240,1)</f>
        <v>298.39999999999998</v>
      </c>
      <c r="X158" s="2">
        <f t="shared" si="282"/>
        <v>269.3</v>
      </c>
      <c r="Y158" s="2">
        <f t="shared" ref="Y158:Z158" si="283">ROUND(Y135*Y$240,1)</f>
        <v>322.5</v>
      </c>
      <c r="Z158" s="2">
        <f t="shared" si="283"/>
        <v>368.5</v>
      </c>
      <c r="AA158" s="2">
        <f t="shared" ref="AA158:AB158" si="284">ROUND(AA135*AA$240,1)</f>
        <v>367.5</v>
      </c>
      <c r="AB158" s="2">
        <f t="shared" si="284"/>
        <v>415.1</v>
      </c>
      <c r="AC158" s="2"/>
      <c r="AD158" s="2"/>
      <c r="AE158" s="2"/>
      <c r="AF158" s="2"/>
      <c r="AG158" s="2"/>
      <c r="AH158" s="2"/>
    </row>
    <row r="159" spans="1:34">
      <c r="A159" s="35" t="s">
        <v>271</v>
      </c>
      <c r="B159" s="58" t="s">
        <v>126</v>
      </c>
      <c r="C159" s="2">
        <f>ROUND(C136*C$240,1)</f>
        <v>75.8</v>
      </c>
      <c r="D159" s="2">
        <f>ROUND(D136*D$240,1)</f>
        <v>34.700000000000003</v>
      </c>
      <c r="E159" s="2">
        <f>ROUND(E136*E$240,1)</f>
        <v>230.3</v>
      </c>
      <c r="F159" s="2">
        <f t="shared" ref="C159:T165" si="285">ROUND(F136*F$240,1)</f>
        <v>259.5</v>
      </c>
      <c r="G159" s="2">
        <f t="shared" si="285"/>
        <v>346.8</v>
      </c>
      <c r="H159" s="2">
        <f t="shared" si="285"/>
        <v>479.8</v>
      </c>
      <c r="I159" s="2">
        <f t="shared" si="285"/>
        <v>425.9</v>
      </c>
      <c r="J159" s="2">
        <f t="shared" si="285"/>
        <v>452.3</v>
      </c>
      <c r="K159" s="2">
        <f t="shared" si="285"/>
        <v>341.1</v>
      </c>
      <c r="L159" s="2">
        <f t="shared" si="285"/>
        <v>673.1</v>
      </c>
      <c r="M159" s="2">
        <f t="shared" si="285"/>
        <v>550.9</v>
      </c>
      <c r="N159" s="2">
        <f t="shared" si="285"/>
        <v>770.1</v>
      </c>
      <c r="O159" s="2">
        <f t="shared" si="285"/>
        <v>1061.5999999999999</v>
      </c>
      <c r="P159" s="2">
        <f t="shared" si="285"/>
        <v>975.4</v>
      </c>
      <c r="Q159" s="2">
        <f t="shared" si="285"/>
        <v>1242</v>
      </c>
      <c r="R159" s="2">
        <f t="shared" si="285"/>
        <v>1498.9</v>
      </c>
      <c r="S159" s="2">
        <f t="shared" si="285"/>
        <v>2030.2</v>
      </c>
      <c r="T159" s="2">
        <f t="shared" si="285"/>
        <v>2070.1999999999998</v>
      </c>
      <c r="U159" s="2">
        <f t="shared" ref="U159:V165" si="286">ROUND(U136*U$240,1)</f>
        <v>2190.3000000000002</v>
      </c>
      <c r="V159" s="2">
        <f t="shared" si="286"/>
        <v>2249.3000000000002</v>
      </c>
      <c r="W159" s="2">
        <f t="shared" ref="W159:X159" si="287">ROUND(W136*W$240,1)</f>
        <v>2242.1999999999998</v>
      </c>
      <c r="X159" s="2">
        <f t="shared" si="287"/>
        <v>2384</v>
      </c>
      <c r="Y159" s="2">
        <f t="shared" ref="Y159:Z159" si="288">ROUND(Y136*Y$240,1)</f>
        <v>2872.4</v>
      </c>
      <c r="Z159" s="2">
        <f t="shared" si="288"/>
        <v>3087.5</v>
      </c>
      <c r="AA159" s="2">
        <f t="shared" ref="AA159:AB159" si="289">ROUND(AA136*AA$240,1)</f>
        <v>3507.5</v>
      </c>
      <c r="AB159" s="2">
        <f t="shared" si="289"/>
        <v>5209</v>
      </c>
      <c r="AC159" s="2"/>
      <c r="AD159" s="2"/>
      <c r="AE159" s="2"/>
      <c r="AF159" s="2"/>
      <c r="AG159" s="2"/>
      <c r="AH159" s="2"/>
    </row>
    <row r="160" spans="1:34">
      <c r="A160" s="30" t="s">
        <v>564</v>
      </c>
      <c r="C160" s="2">
        <f t="shared" si="285"/>
        <v>611.9</v>
      </c>
      <c r="D160" s="2">
        <f t="shared" si="285"/>
        <v>714.9</v>
      </c>
      <c r="E160" s="2">
        <f t="shared" si="285"/>
        <v>676.9</v>
      </c>
      <c r="F160" s="2">
        <f t="shared" si="285"/>
        <v>303.3</v>
      </c>
      <c r="G160" s="2">
        <f t="shared" si="285"/>
        <v>550.6</v>
      </c>
      <c r="H160" s="2">
        <f t="shared" si="285"/>
        <v>303.2</v>
      </c>
      <c r="I160" s="2">
        <f t="shared" si="285"/>
        <v>512</v>
      </c>
      <c r="J160" s="2">
        <f t="shared" si="285"/>
        <v>564.4</v>
      </c>
      <c r="K160" s="2">
        <f t="shared" si="285"/>
        <v>807.3</v>
      </c>
      <c r="L160" s="2">
        <f t="shared" si="285"/>
        <v>1047.7</v>
      </c>
      <c r="M160" s="2">
        <f t="shared" si="285"/>
        <v>1427.7</v>
      </c>
      <c r="N160" s="2">
        <f t="shared" si="285"/>
        <v>2919.9</v>
      </c>
      <c r="O160" s="2">
        <f t="shared" si="285"/>
        <v>4046.7</v>
      </c>
      <c r="P160" s="2">
        <f t="shared" si="285"/>
        <v>4367</v>
      </c>
      <c r="Q160" s="2">
        <f t="shared" si="285"/>
        <v>2959.2</v>
      </c>
      <c r="R160" s="2">
        <f t="shared" si="285"/>
        <v>2410.3000000000002</v>
      </c>
      <c r="S160" s="2">
        <f t="shared" si="285"/>
        <v>4043.2</v>
      </c>
      <c r="T160" s="2">
        <f t="shared" si="285"/>
        <v>3199.4</v>
      </c>
      <c r="U160" s="2">
        <f t="shared" si="286"/>
        <v>1506.8</v>
      </c>
      <c r="V160" s="2">
        <f t="shared" si="286"/>
        <v>2930.8</v>
      </c>
      <c r="W160" s="2">
        <f t="shared" ref="W160:X160" si="290">ROUND(W137*W$240,1)</f>
        <v>3605.1</v>
      </c>
      <c r="X160" s="2">
        <f t="shared" si="290"/>
        <v>5021.1000000000004</v>
      </c>
      <c r="Y160" s="2">
        <f t="shared" ref="Y160:Z160" si="291">ROUND(Y137*Y$240,1)</f>
        <v>3986.6</v>
      </c>
      <c r="Z160" s="2">
        <f t="shared" si="291"/>
        <v>3651.4</v>
      </c>
      <c r="AA160" s="2">
        <f t="shared" ref="AA160:AB160" si="292">ROUND(AA137*AA$240,1)</f>
        <v>3314.8</v>
      </c>
      <c r="AB160" s="2">
        <f t="shared" si="292"/>
        <v>7373.3</v>
      </c>
      <c r="AC160" s="2"/>
      <c r="AD160" s="2"/>
      <c r="AE160" s="2"/>
      <c r="AF160" s="2"/>
      <c r="AG160" s="2"/>
      <c r="AH160" s="2"/>
    </row>
    <row r="161" spans="1:34">
      <c r="A161" s="33" t="s">
        <v>270</v>
      </c>
      <c r="C161" s="2">
        <f t="shared" si="285"/>
        <v>108.2</v>
      </c>
      <c r="D161" s="2">
        <f t="shared" si="285"/>
        <v>89.8</v>
      </c>
      <c r="E161" s="2">
        <f t="shared" si="285"/>
        <v>88.3</v>
      </c>
      <c r="F161" s="2">
        <f t="shared" si="285"/>
        <v>68.900000000000006</v>
      </c>
      <c r="G161" s="2">
        <f t="shared" si="285"/>
        <v>68.599999999999994</v>
      </c>
      <c r="H161" s="2">
        <f t="shared" si="285"/>
        <v>-4.7</v>
      </c>
      <c r="I161" s="2">
        <f t="shared" si="285"/>
        <v>115.2</v>
      </c>
      <c r="J161" s="2">
        <f t="shared" si="285"/>
        <v>135.19999999999999</v>
      </c>
      <c r="K161" s="2">
        <f t="shared" si="285"/>
        <v>97.2</v>
      </c>
      <c r="L161" s="2">
        <f t="shared" si="285"/>
        <v>28.4</v>
      </c>
      <c r="M161" s="2">
        <f t="shared" si="285"/>
        <v>-34.4</v>
      </c>
      <c r="N161" s="2">
        <f t="shared" si="285"/>
        <v>-61.6</v>
      </c>
      <c r="O161" s="2">
        <f t="shared" si="285"/>
        <v>34.6</v>
      </c>
      <c r="P161" s="2">
        <f t="shared" si="285"/>
        <v>957.5</v>
      </c>
      <c r="Q161" s="2">
        <f t="shared" si="285"/>
        <v>694.1</v>
      </c>
      <c r="R161" s="2">
        <f t="shared" si="285"/>
        <v>1152.5999999999999</v>
      </c>
      <c r="S161" s="2">
        <f t="shared" si="285"/>
        <v>547.9</v>
      </c>
      <c r="T161" s="2">
        <f t="shared" si="285"/>
        <v>594.6</v>
      </c>
      <c r="U161" s="2">
        <f t="shared" si="286"/>
        <v>131.6</v>
      </c>
      <c r="V161" s="2">
        <f t="shared" si="286"/>
        <v>493.3</v>
      </c>
      <c r="W161" s="2">
        <f t="shared" ref="W161:X161" si="293">ROUND(W138*W$240,1)</f>
        <v>676.3</v>
      </c>
      <c r="X161" s="2">
        <f t="shared" si="293"/>
        <v>748.1</v>
      </c>
      <c r="Y161" s="2">
        <f t="shared" ref="Y161:Z161" si="294">ROUND(Y138*Y$240,1)</f>
        <v>798</v>
      </c>
      <c r="Z161" s="2">
        <f t="shared" si="294"/>
        <v>739.2</v>
      </c>
      <c r="AA161" s="2">
        <f t="shared" ref="AA161:AB161" si="295">ROUND(AA138*AA$240,1)</f>
        <v>469.8</v>
      </c>
      <c r="AB161" s="2">
        <f t="shared" si="295"/>
        <v>4362.5</v>
      </c>
      <c r="AC161" s="2"/>
      <c r="AD161" s="2"/>
      <c r="AE161" s="2"/>
      <c r="AF161" s="2"/>
      <c r="AG161" s="2"/>
      <c r="AH161" s="2"/>
    </row>
    <row r="162" spans="1:34">
      <c r="A162" s="33" t="s">
        <v>579</v>
      </c>
      <c r="B162" s="58" t="s">
        <v>252</v>
      </c>
      <c r="C162" s="2">
        <f t="shared" si="285"/>
        <v>401.8</v>
      </c>
      <c r="D162" s="2">
        <f t="shared" si="285"/>
        <v>585.70000000000005</v>
      </c>
      <c r="E162" s="2">
        <f t="shared" si="285"/>
        <v>479.9</v>
      </c>
      <c r="F162" s="2">
        <f t="shared" si="285"/>
        <v>140.6</v>
      </c>
      <c r="G162" s="2">
        <f t="shared" si="285"/>
        <v>428.6</v>
      </c>
      <c r="H162" s="2">
        <f t="shared" si="285"/>
        <v>373.8</v>
      </c>
      <c r="I162" s="2">
        <f t="shared" si="285"/>
        <v>436.3</v>
      </c>
      <c r="J162" s="2">
        <f t="shared" si="285"/>
        <v>373.7</v>
      </c>
      <c r="K162" s="2">
        <f t="shared" si="285"/>
        <v>744</v>
      </c>
      <c r="L162" s="2">
        <f t="shared" si="285"/>
        <v>1057.0999999999999</v>
      </c>
      <c r="M162" s="2">
        <f t="shared" si="285"/>
        <v>1208.9000000000001</v>
      </c>
      <c r="N162" s="2">
        <f t="shared" si="285"/>
        <v>2640.9</v>
      </c>
      <c r="O162" s="2">
        <f t="shared" si="285"/>
        <v>3188.3</v>
      </c>
      <c r="P162" s="2">
        <f t="shared" si="285"/>
        <v>2728.4</v>
      </c>
      <c r="Q162" s="2">
        <f t="shared" si="285"/>
        <v>1897.6</v>
      </c>
      <c r="R162" s="2">
        <f t="shared" si="285"/>
        <v>1639.6</v>
      </c>
      <c r="S162" s="2">
        <f t="shared" si="285"/>
        <v>2159.3000000000002</v>
      </c>
      <c r="T162" s="2">
        <f t="shared" si="285"/>
        <v>2698.2</v>
      </c>
      <c r="U162" s="2">
        <f t="shared" si="286"/>
        <v>1679.6</v>
      </c>
      <c r="V162" s="2">
        <f t="shared" si="286"/>
        <v>2263.1999999999998</v>
      </c>
      <c r="W162" s="2">
        <f t="shared" ref="W162:X162" si="296">ROUND(W139*W$240,1)</f>
        <v>3445.8</v>
      </c>
      <c r="X162" s="2">
        <f t="shared" si="296"/>
        <v>4288.2</v>
      </c>
      <c r="Y162" s="2">
        <f t="shared" ref="Y162:Z162" si="297">ROUND(Y139*Y$240,1)</f>
        <v>2503</v>
      </c>
      <c r="Z162" s="2">
        <f t="shared" si="297"/>
        <v>884.4</v>
      </c>
      <c r="AA162" s="2">
        <f t="shared" ref="AA162:AB162" si="298">ROUND(AA139*AA$240,1)</f>
        <v>1493.2</v>
      </c>
      <c r="AB162" s="2">
        <f t="shared" si="298"/>
        <v>2800</v>
      </c>
      <c r="AC162" s="2"/>
      <c r="AD162" s="2"/>
      <c r="AE162" s="2"/>
      <c r="AF162" s="2"/>
      <c r="AG162" s="2"/>
      <c r="AH162" s="2"/>
    </row>
    <row r="163" spans="1:34">
      <c r="A163" s="33" t="s">
        <v>315</v>
      </c>
      <c r="C163" s="2">
        <f t="shared" si="285"/>
        <v>101.9</v>
      </c>
      <c r="D163" s="2">
        <f t="shared" si="285"/>
        <v>39.5</v>
      </c>
      <c r="E163" s="2">
        <f t="shared" si="285"/>
        <v>108.7</v>
      </c>
      <c r="F163" s="2">
        <f t="shared" si="285"/>
        <v>93.7</v>
      </c>
      <c r="G163" s="2">
        <f t="shared" si="285"/>
        <v>53.4</v>
      </c>
      <c r="H163" s="2">
        <f t="shared" si="285"/>
        <v>-65.8</v>
      </c>
      <c r="I163" s="2">
        <f t="shared" si="285"/>
        <v>-39.6</v>
      </c>
      <c r="J163" s="2">
        <f t="shared" si="285"/>
        <v>55.5</v>
      </c>
      <c r="K163" s="2">
        <f t="shared" si="285"/>
        <v>-33.9</v>
      </c>
      <c r="L163" s="2">
        <f t="shared" si="285"/>
        <v>-37.799999999999997</v>
      </c>
      <c r="M163" s="2">
        <f t="shared" si="285"/>
        <v>253.2</v>
      </c>
      <c r="N163" s="2">
        <f t="shared" si="285"/>
        <v>340.6</v>
      </c>
      <c r="O163" s="2">
        <f t="shared" si="285"/>
        <v>823.7</v>
      </c>
      <c r="P163" s="2">
        <f t="shared" si="285"/>
        <v>681.1</v>
      </c>
      <c r="Q163" s="2">
        <f t="shared" si="285"/>
        <v>367.5</v>
      </c>
      <c r="R163" s="2">
        <f t="shared" si="285"/>
        <v>-382</v>
      </c>
      <c r="S163" s="2">
        <f t="shared" si="285"/>
        <v>1335.9</v>
      </c>
      <c r="T163" s="2">
        <f t="shared" si="285"/>
        <v>-93.5</v>
      </c>
      <c r="U163" s="2">
        <f t="shared" si="286"/>
        <v>-304.39999999999998</v>
      </c>
      <c r="V163" s="2">
        <f t="shared" si="286"/>
        <v>174.3</v>
      </c>
      <c r="W163" s="2">
        <f t="shared" ref="W163:X163" si="299">ROUND(W140*W$240,1)</f>
        <v>-517</v>
      </c>
      <c r="X163" s="2">
        <f t="shared" si="299"/>
        <v>-15.1</v>
      </c>
      <c r="Y163" s="2">
        <f t="shared" ref="Y163:Z163" si="300">ROUND(Y140*Y$240,1)</f>
        <v>685.6</v>
      </c>
      <c r="Z163" s="2">
        <f t="shared" si="300"/>
        <v>2027.8</v>
      </c>
      <c r="AA163" s="2">
        <f t="shared" ref="AA163:AB163" si="301">ROUND(AA140*AA$240,1)</f>
        <v>1351.9</v>
      </c>
      <c r="AB163" s="2">
        <f t="shared" si="301"/>
        <v>210.8</v>
      </c>
      <c r="AC163" s="2"/>
      <c r="AD163" s="2"/>
      <c r="AE163" s="2"/>
      <c r="AF163" s="2"/>
      <c r="AG163" s="2"/>
      <c r="AH163" s="2"/>
    </row>
    <row r="164" spans="1:34">
      <c r="A164" s="30" t="s">
        <v>316</v>
      </c>
      <c r="B164" t="s">
        <v>167</v>
      </c>
      <c r="C164" s="2">
        <f t="shared" si="285"/>
        <v>-143.5</v>
      </c>
      <c r="D164" s="2">
        <f t="shared" si="285"/>
        <v>4</v>
      </c>
      <c r="E164" s="2">
        <f t="shared" si="285"/>
        <v>-10.4</v>
      </c>
      <c r="F164" s="2">
        <f t="shared" si="285"/>
        <v>100</v>
      </c>
      <c r="G164" s="2">
        <f t="shared" si="285"/>
        <v>-16.2</v>
      </c>
      <c r="H164" s="2">
        <f t="shared" si="285"/>
        <v>44.5</v>
      </c>
      <c r="I164" s="2">
        <f t="shared" si="285"/>
        <v>-103.4</v>
      </c>
      <c r="J164" s="2">
        <f t="shared" si="285"/>
        <v>-88.4</v>
      </c>
      <c r="K164" s="2">
        <f t="shared" si="285"/>
        <v>12.9</v>
      </c>
      <c r="L164" s="2">
        <f t="shared" si="285"/>
        <v>-364.9</v>
      </c>
      <c r="M164" s="2">
        <f t="shared" si="285"/>
        <v>-166.8</v>
      </c>
      <c r="N164" s="2">
        <f t="shared" si="285"/>
        <v>-803.4</v>
      </c>
      <c r="O164" s="2">
        <f t="shared" si="285"/>
        <v>-718.8</v>
      </c>
      <c r="P164" s="2">
        <f t="shared" si="285"/>
        <v>-177.3</v>
      </c>
      <c r="Q164" s="2">
        <f t="shared" si="285"/>
        <v>-1052.9000000000001</v>
      </c>
      <c r="R164" s="2">
        <f t="shared" si="285"/>
        <v>-273.60000000000002</v>
      </c>
      <c r="S164" s="2">
        <f t="shared" si="285"/>
        <v>-934.8</v>
      </c>
      <c r="T164" s="2">
        <f t="shared" si="285"/>
        <v>-90.5</v>
      </c>
      <c r="U164" s="2">
        <f t="shared" si="286"/>
        <v>82.5</v>
      </c>
      <c r="V164" s="2">
        <f t="shared" si="286"/>
        <v>219.5</v>
      </c>
      <c r="W164" s="2">
        <f t="shared" ref="W164:X164" si="302">ROUND(W141*W$240,1)</f>
        <v>404.9</v>
      </c>
      <c r="X164" s="2">
        <f t="shared" si="302"/>
        <v>-557.79999999999995</v>
      </c>
      <c r="Y164" s="2">
        <f t="shared" ref="Y164:Z164" si="303">ROUND(Y141*Y$240,1)</f>
        <v>-709.2</v>
      </c>
      <c r="Z164" s="2">
        <f t="shared" si="303"/>
        <v>-631.5</v>
      </c>
      <c r="AA164" s="2">
        <f t="shared" ref="AA164:AB164" si="304">ROUND(AA141*AA$240,1)</f>
        <v>-608.20000000000005</v>
      </c>
      <c r="AB164" s="2">
        <f t="shared" si="304"/>
        <v>-1264.0999999999999</v>
      </c>
      <c r="AC164" s="2"/>
      <c r="AD164" s="2"/>
      <c r="AE164" s="2"/>
      <c r="AF164" s="2"/>
      <c r="AG164" s="2"/>
      <c r="AH164" s="2"/>
    </row>
    <row r="165" spans="1:34">
      <c r="A165" s="30" t="s">
        <v>301</v>
      </c>
      <c r="C165" s="2">
        <f t="shared" si="285"/>
        <v>0</v>
      </c>
      <c r="D165" s="2">
        <f t="shared" si="285"/>
        <v>0</v>
      </c>
      <c r="E165" s="2">
        <f t="shared" si="285"/>
        <v>0</v>
      </c>
      <c r="F165" s="2">
        <f t="shared" si="285"/>
        <v>0</v>
      </c>
      <c r="G165" s="2">
        <f t="shared" si="285"/>
        <v>0</v>
      </c>
      <c r="H165" s="2">
        <f t="shared" si="285"/>
        <v>0</v>
      </c>
      <c r="I165" s="2">
        <f t="shared" si="285"/>
        <v>0</v>
      </c>
      <c r="J165" s="2">
        <f t="shared" si="285"/>
        <v>0</v>
      </c>
      <c r="K165" s="2">
        <f t="shared" si="285"/>
        <v>0</v>
      </c>
      <c r="L165" s="2">
        <f t="shared" si="285"/>
        <v>0</v>
      </c>
      <c r="M165" s="2">
        <f t="shared" si="285"/>
        <v>0</v>
      </c>
      <c r="N165" s="2">
        <f t="shared" si="285"/>
        <v>0</v>
      </c>
      <c r="O165" s="2">
        <f t="shared" si="285"/>
        <v>0</v>
      </c>
      <c r="P165" s="2">
        <f t="shared" si="285"/>
        <v>0</v>
      </c>
      <c r="Q165" s="2">
        <f t="shared" si="285"/>
        <v>0</v>
      </c>
      <c r="R165" s="2">
        <f t="shared" si="285"/>
        <v>0</v>
      </c>
      <c r="S165" s="2">
        <f t="shared" si="285"/>
        <v>0</v>
      </c>
      <c r="T165" s="2">
        <f t="shared" si="285"/>
        <v>0</v>
      </c>
      <c r="U165" s="2">
        <f t="shared" si="286"/>
        <v>0</v>
      </c>
      <c r="V165" s="2">
        <f t="shared" si="286"/>
        <v>0</v>
      </c>
      <c r="W165" s="2">
        <f t="shared" ref="W165:X165" si="305">ROUND(W142*W$240,1)</f>
        <v>0</v>
      </c>
      <c r="X165" s="2">
        <f t="shared" si="305"/>
        <v>0</v>
      </c>
      <c r="Y165" s="2">
        <f t="shared" ref="Y165:Z165" si="306">ROUND(Y142*Y$240,1)</f>
        <v>0</v>
      </c>
      <c r="Z165" s="2">
        <f t="shared" si="306"/>
        <v>0</v>
      </c>
      <c r="AA165" s="2">
        <f t="shared" ref="AA165:AB165" si="307">ROUND(AA142*AA$240,1)</f>
        <v>0</v>
      </c>
      <c r="AB165" s="2">
        <f t="shared" si="307"/>
        <v>0</v>
      </c>
      <c r="AC165" s="2"/>
      <c r="AD165" s="2"/>
      <c r="AE165" s="2"/>
      <c r="AF165" s="2"/>
      <c r="AG165" s="2"/>
      <c r="AH165" s="2"/>
    </row>
    <row r="166" spans="1:34">
      <c r="A166" s="3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ht="15.75">
      <c r="A167" s="9" t="s">
        <v>538</v>
      </c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>
      <c r="A168" s="11" t="s">
        <v>359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>
      <c r="A169" s="30" t="s">
        <v>317</v>
      </c>
      <c r="C169" s="73">
        <v>47.817915000000028</v>
      </c>
      <c r="D169" s="73">
        <v>4.9308750000000039</v>
      </c>
      <c r="E169" s="73">
        <v>-94.756567000000004</v>
      </c>
      <c r="F169" s="73">
        <v>-383.42502999999994</v>
      </c>
      <c r="G169" s="73">
        <v>-447.93018999999998</v>
      </c>
      <c r="H169" s="73">
        <v>-433.16243899999995</v>
      </c>
      <c r="I169" s="73">
        <v>-308.27130710990843</v>
      </c>
      <c r="J169" s="73">
        <v>-281.48042033469801</v>
      </c>
      <c r="K169" s="73">
        <v>-259.24590158422052</v>
      </c>
      <c r="L169" s="73">
        <v>155.55099500595901</v>
      </c>
      <c r="M169" s="73">
        <v>67.129845177573543</v>
      </c>
      <c r="N169" s="73">
        <v>510.61783343813477</v>
      </c>
      <c r="O169" s="73">
        <v>374.22938857512622</v>
      </c>
      <c r="P169" s="73">
        <v>-171.40130911629331</v>
      </c>
      <c r="Q169" s="73">
        <v>518.49264395222121</v>
      </c>
      <c r="R169" s="73">
        <v>1197.1648150509018</v>
      </c>
      <c r="S169" s="73">
        <v>730.84634324361195</v>
      </c>
      <c r="T169" s="73">
        <v>909.43891668860851</v>
      </c>
      <c r="U169" s="73">
        <v>1184.6964638058462</v>
      </c>
      <c r="V169" s="73">
        <v>855.91923097508607</v>
      </c>
      <c r="W169" s="73">
        <v>1218.2531784222865</v>
      </c>
      <c r="X169" s="73">
        <v>1987.2944540189146</v>
      </c>
      <c r="Y169" s="73">
        <v>1970.438810285832</v>
      </c>
      <c r="Z169" s="73">
        <v>559.93490614543225</v>
      </c>
      <c r="AA169" s="73">
        <v>-156.72189130838888</v>
      </c>
      <c r="AB169" s="73">
        <v>930.76300000000265</v>
      </c>
      <c r="AC169" s="73"/>
      <c r="AD169" s="73"/>
      <c r="AE169" s="73"/>
      <c r="AF169" s="73"/>
      <c r="AG169" s="73"/>
      <c r="AH169" s="73"/>
    </row>
    <row r="170" spans="1:34">
      <c r="A170" s="31" t="s">
        <v>318</v>
      </c>
      <c r="B170" s="10" t="s">
        <v>161</v>
      </c>
      <c r="C170" s="73">
        <v>258.52896900000002</v>
      </c>
      <c r="D170" s="73">
        <v>271.22712100000001</v>
      </c>
      <c r="E170" s="73">
        <v>302.71744500000005</v>
      </c>
      <c r="F170" s="73">
        <v>313.74663000000004</v>
      </c>
      <c r="G170" s="73">
        <v>350.560654</v>
      </c>
      <c r="H170" s="73">
        <v>314.79972399999997</v>
      </c>
      <c r="I170" s="73">
        <v>510.95325683233909</v>
      </c>
      <c r="J170" s="73">
        <v>638.59692440925244</v>
      </c>
      <c r="K170" s="73">
        <v>647.97030755695334</v>
      </c>
      <c r="L170" s="73">
        <v>996.14140768562663</v>
      </c>
      <c r="M170" s="73">
        <v>1136.5699161205994</v>
      </c>
      <c r="N170" s="73">
        <v>1982.3663156266564</v>
      </c>
      <c r="O170" s="73">
        <v>2958.7078160063443</v>
      </c>
      <c r="P170" s="73">
        <v>3692.4486089226966</v>
      </c>
      <c r="Q170" s="73">
        <v>4562.3147897343315</v>
      </c>
      <c r="R170" s="73">
        <v>5574.4610211540466</v>
      </c>
      <c r="S170" s="73">
        <v>5631.1604697117918</v>
      </c>
      <c r="T170" s="73">
        <v>6029.1232610813649</v>
      </c>
      <c r="U170" s="73">
        <v>6545.7973402390189</v>
      </c>
      <c r="V170" s="73">
        <v>6610.712055118739</v>
      </c>
      <c r="W170" s="73">
        <v>9089.9883223116449</v>
      </c>
      <c r="X170" s="73">
        <v>10607.058965149496</v>
      </c>
      <c r="Y170" s="73">
        <v>12131.962266790368</v>
      </c>
      <c r="Z170" s="73">
        <v>12849.707125449819</v>
      </c>
      <c r="AA170" s="73">
        <v>14999.002722562091</v>
      </c>
      <c r="AB170" s="73">
        <v>18899.758000000002</v>
      </c>
      <c r="AC170" s="73"/>
      <c r="AD170" s="73"/>
      <c r="AE170" s="73"/>
      <c r="AF170" s="73"/>
      <c r="AG170" s="73"/>
      <c r="AH170" s="73"/>
    </row>
    <row r="171" spans="1:34">
      <c r="A171" s="31" t="s">
        <v>319</v>
      </c>
      <c r="B171" s="10" t="s">
        <v>162</v>
      </c>
      <c r="C171" s="2">
        <f t="shared" ref="C171:Y171" si="308">C170-C169</f>
        <v>210.71105399999999</v>
      </c>
      <c r="D171" s="2">
        <f t="shared" si="308"/>
        <v>266.296246</v>
      </c>
      <c r="E171" s="2">
        <f t="shared" si="308"/>
        <v>397.47401200000007</v>
      </c>
      <c r="F171" s="2">
        <f t="shared" si="308"/>
        <v>697.17165999999997</v>
      </c>
      <c r="G171" s="2">
        <f t="shared" si="308"/>
        <v>798.49084399999992</v>
      </c>
      <c r="H171" s="2">
        <f t="shared" si="308"/>
        <v>747.96216299999992</v>
      </c>
      <c r="I171" s="2">
        <f t="shared" si="308"/>
        <v>819.22456394224753</v>
      </c>
      <c r="J171" s="2">
        <f t="shared" si="308"/>
        <v>920.07734474395045</v>
      </c>
      <c r="K171" s="2">
        <f t="shared" si="308"/>
        <v>907.21620914117386</v>
      </c>
      <c r="L171" s="2">
        <f t="shared" si="308"/>
        <v>840.59041267966768</v>
      </c>
      <c r="M171" s="2">
        <f t="shared" si="308"/>
        <v>1069.4400709430258</v>
      </c>
      <c r="N171" s="2">
        <f t="shared" si="308"/>
        <v>1471.7484821885216</v>
      </c>
      <c r="O171" s="2">
        <f t="shared" si="308"/>
        <v>2584.4784274312178</v>
      </c>
      <c r="P171" s="2">
        <f t="shared" si="308"/>
        <v>3863.8499180389899</v>
      </c>
      <c r="Q171" s="2">
        <f t="shared" si="308"/>
        <v>4043.8221457821101</v>
      </c>
      <c r="R171" s="2">
        <f t="shared" si="308"/>
        <v>4377.2962061031449</v>
      </c>
      <c r="S171" s="2">
        <f t="shared" si="308"/>
        <v>4900.3141264681799</v>
      </c>
      <c r="T171" s="2">
        <f t="shared" si="308"/>
        <v>5119.6843443927564</v>
      </c>
      <c r="U171" s="2">
        <f t="shared" si="308"/>
        <v>5361.1008764331727</v>
      </c>
      <c r="V171" s="2">
        <f t="shared" si="308"/>
        <v>5754.792824143653</v>
      </c>
      <c r="W171" s="2">
        <f t="shared" si="308"/>
        <v>7871.7351438893584</v>
      </c>
      <c r="X171" s="2">
        <f t="shared" si="308"/>
        <v>8619.764511130581</v>
      </c>
      <c r="Y171" s="2">
        <f t="shared" si="308"/>
        <v>10161.523456504536</v>
      </c>
      <c r="Z171" s="2">
        <f t="shared" ref="Z171:AB171" si="309">Z170-Z169</f>
        <v>12289.772219304386</v>
      </c>
      <c r="AA171" s="2">
        <f t="shared" si="309"/>
        <v>15155.72461387048</v>
      </c>
      <c r="AB171" s="2">
        <f t="shared" si="309"/>
        <v>17968.994999999999</v>
      </c>
      <c r="AC171" s="2"/>
      <c r="AD171" s="2"/>
      <c r="AE171" s="2"/>
      <c r="AF171" s="2"/>
      <c r="AG171" s="2"/>
      <c r="AH171" s="2"/>
    </row>
    <row r="172" spans="1:34">
      <c r="A172" s="30" t="s">
        <v>320</v>
      </c>
      <c r="C172" s="2">
        <f t="shared" ref="C172:W172" si="310">C176-C169</f>
        <v>131.62306299999997</v>
      </c>
      <c r="D172" s="2">
        <f t="shared" si="310"/>
        <v>250.823407</v>
      </c>
      <c r="E172" s="2">
        <f t="shared" si="310"/>
        <v>465.25361500000002</v>
      </c>
      <c r="F172" s="2">
        <f t="shared" si="310"/>
        <v>748.38794399999983</v>
      </c>
      <c r="G172" s="2">
        <f t="shared" si="310"/>
        <v>885.03312999999991</v>
      </c>
      <c r="H172" s="2">
        <f t="shared" si="310"/>
        <v>1041.5148380000001</v>
      </c>
      <c r="I172" s="2">
        <f t="shared" si="310"/>
        <v>1057.6021320399086</v>
      </c>
      <c r="J172" s="2">
        <f t="shared" si="310"/>
        <v>1171.7886663346981</v>
      </c>
      <c r="K172" s="2">
        <f t="shared" si="310"/>
        <v>1354.8735865842207</v>
      </c>
      <c r="L172" s="2">
        <f t="shared" si="310"/>
        <v>1378.656889887131</v>
      </c>
      <c r="M172" s="2">
        <f t="shared" si="310"/>
        <v>1894.3748057893167</v>
      </c>
      <c r="N172" s="2">
        <f t="shared" si="310"/>
        <v>2289.1618306771916</v>
      </c>
      <c r="O172" s="2">
        <f t="shared" si="310"/>
        <v>3724.6278236933649</v>
      </c>
      <c r="P172" s="2">
        <f t="shared" si="310"/>
        <v>4593.0997734958264</v>
      </c>
      <c r="Q172" s="2">
        <f t="shared" si="310"/>
        <v>4245.1142678713886</v>
      </c>
      <c r="R172" s="2">
        <f t="shared" si="310"/>
        <v>5001.8439910142461</v>
      </c>
      <c r="S172" s="2">
        <f t="shared" si="310"/>
        <v>6366.9309299302595</v>
      </c>
      <c r="T172" s="2">
        <f t="shared" si="310"/>
        <v>6994.300054702082</v>
      </c>
      <c r="U172" s="2">
        <f t="shared" si="310"/>
        <v>8651.9221372165121</v>
      </c>
      <c r="V172" s="2">
        <f t="shared" si="310"/>
        <v>10333.916675375644</v>
      </c>
      <c r="W172" s="2">
        <f t="shared" si="310"/>
        <v>12125.668089384788</v>
      </c>
      <c r="X172" s="2">
        <f t="shared" ref="X172:Y172" si="311">X176-X169</f>
        <v>14057.905555493411</v>
      </c>
      <c r="Y172" s="2">
        <f t="shared" si="311"/>
        <v>16445.839234055926</v>
      </c>
      <c r="Z172" s="2">
        <f t="shared" ref="Z172:AA172" si="312">Z176-Z169</f>
        <v>20564.789515819873</v>
      </c>
      <c r="AA172" s="2">
        <f t="shared" si="312"/>
        <v>24800.392551214998</v>
      </c>
      <c r="AB172" s="2">
        <f t="shared" ref="AB172" si="313">AB176-AB169</f>
        <v>29448.826999999997</v>
      </c>
      <c r="AC172" s="2"/>
      <c r="AD172" s="2"/>
      <c r="AE172" s="2"/>
      <c r="AF172" s="2"/>
      <c r="AG172" s="2"/>
      <c r="AH172" s="2"/>
    </row>
    <row r="173" spans="1:34">
      <c r="A173" s="31" t="s">
        <v>321</v>
      </c>
      <c r="B173" s="58" t="s">
        <v>92</v>
      </c>
      <c r="C173" s="73">
        <v>41.73270999999999</v>
      </c>
      <c r="D173" s="73">
        <v>201.58254799999997</v>
      </c>
      <c r="E173" s="73">
        <v>358.303832</v>
      </c>
      <c r="F173" s="73">
        <v>480.76607100000001</v>
      </c>
      <c r="G173" s="73">
        <v>670.1241389999999</v>
      </c>
      <c r="H173" s="73">
        <v>767.48282099999994</v>
      </c>
      <c r="I173" s="73">
        <v>723.2829079600001</v>
      </c>
      <c r="J173" s="73">
        <v>712.043676</v>
      </c>
      <c r="K173" s="73">
        <v>762.516254</v>
      </c>
      <c r="L173" s="73">
        <v>735.8411430000001</v>
      </c>
      <c r="M173" s="73">
        <v>632.5388766100001</v>
      </c>
      <c r="N173" s="73">
        <v>433.04133310000003</v>
      </c>
      <c r="O173" s="73">
        <v>376.11899801000004</v>
      </c>
      <c r="P173" s="73">
        <v>-152.25565998999997</v>
      </c>
      <c r="Q173" s="73">
        <v>284.57024347449993</v>
      </c>
      <c r="R173" s="73">
        <v>186.3108129057</v>
      </c>
      <c r="S173" s="73">
        <v>126.28643346900009</v>
      </c>
      <c r="T173" s="73">
        <v>-76.831368884</v>
      </c>
      <c r="U173" s="73">
        <v>591.37369318040032</v>
      </c>
      <c r="V173" s="73">
        <v>727.90904472310012</v>
      </c>
      <c r="W173" s="73">
        <v>751.91557634355866</v>
      </c>
      <c r="X173" s="73">
        <v>945.42238441542702</v>
      </c>
      <c r="Y173" s="73">
        <v>940.51243138936331</v>
      </c>
      <c r="Z173" s="73">
        <v>1489.5448589200005</v>
      </c>
      <c r="AA173" s="73">
        <v>1386.7207282842696</v>
      </c>
      <c r="AB173" s="73">
        <v>1487.0239999999999</v>
      </c>
      <c r="AC173" s="73"/>
      <c r="AD173" s="73"/>
      <c r="AE173" s="73"/>
      <c r="AF173" s="73"/>
      <c r="AG173" s="73"/>
      <c r="AH173" s="73"/>
    </row>
    <row r="174" spans="1:34">
      <c r="A174" s="31" t="s">
        <v>322</v>
      </c>
      <c r="B174" s="58" t="s">
        <v>94</v>
      </c>
      <c r="C174" s="73">
        <v>152.36038100000002</v>
      </c>
      <c r="D174" s="73">
        <v>128.785439</v>
      </c>
      <c r="E174" s="73">
        <v>213.70550600000004</v>
      </c>
      <c r="F174" s="73">
        <v>307.65169700000007</v>
      </c>
      <c r="G174" s="73">
        <v>430.46872300000007</v>
      </c>
      <c r="H174" s="73">
        <v>533.62045799999999</v>
      </c>
      <c r="I174" s="73">
        <v>601.585554</v>
      </c>
      <c r="J174" s="73">
        <v>717.22118773497357</v>
      </c>
      <c r="K174" s="73">
        <v>891.72417658908057</v>
      </c>
      <c r="L174" s="73">
        <v>1090.6468390715302</v>
      </c>
      <c r="M174" s="73">
        <v>1850.2204904155008</v>
      </c>
      <c r="N174" s="73">
        <v>2835.1150153894655</v>
      </c>
      <c r="O174" s="73">
        <v>4877.533524938036</v>
      </c>
      <c r="P174" s="73">
        <v>6379.1058759161442</v>
      </c>
      <c r="Q174" s="73">
        <v>5598.824518962002</v>
      </c>
      <c r="R174" s="73">
        <v>6650.7659876573625</v>
      </c>
      <c r="S174" s="73">
        <v>8021.5788181610078</v>
      </c>
      <c r="T174" s="73">
        <v>9085.6618769809083</v>
      </c>
      <c r="U174" s="73">
        <v>10761.357648617648</v>
      </c>
      <c r="V174" s="73">
        <v>13259.647148246138</v>
      </c>
      <c r="W174" s="73">
        <v>15832.596397150955</v>
      </c>
      <c r="X174" s="73">
        <v>19360.489032709836</v>
      </c>
      <c r="Y174" s="73">
        <v>22352.320507788005</v>
      </c>
      <c r="Z174" s="73">
        <v>26545.842180665331</v>
      </c>
      <c r="AA174" s="73">
        <v>31970.908938314464</v>
      </c>
      <c r="AB174" s="73">
        <v>38686.648000000001</v>
      </c>
      <c r="AC174" s="73"/>
      <c r="AD174" s="73"/>
      <c r="AE174" s="73"/>
      <c r="AF174" s="73"/>
      <c r="AG174" s="73"/>
      <c r="AH174" s="73"/>
    </row>
    <row r="175" spans="1:34">
      <c r="A175" s="31" t="s">
        <v>323</v>
      </c>
      <c r="B175" s="10" t="s">
        <v>119</v>
      </c>
      <c r="C175" s="2">
        <f t="shared" ref="C175:T175" si="314">C172-C173-C174</f>
        <v>-62.470028000000042</v>
      </c>
      <c r="D175" s="2">
        <f t="shared" si="314"/>
        <v>-79.544579999999968</v>
      </c>
      <c r="E175" s="2">
        <f t="shared" si="314"/>
        <v>-106.75572300000002</v>
      </c>
      <c r="F175" s="2">
        <f t="shared" si="314"/>
        <v>-40.029824000000247</v>
      </c>
      <c r="G175" s="2">
        <f t="shared" si="314"/>
        <v>-215.55973200000005</v>
      </c>
      <c r="H175" s="2">
        <f t="shared" si="314"/>
        <v>-259.58844099999988</v>
      </c>
      <c r="I175" s="2">
        <f t="shared" si="314"/>
        <v>-267.26632992009149</v>
      </c>
      <c r="J175" s="2">
        <f t="shared" si="314"/>
        <v>-257.47619740027551</v>
      </c>
      <c r="K175" s="2">
        <f t="shared" si="314"/>
        <v>-299.3668440048599</v>
      </c>
      <c r="L175" s="2">
        <f t="shared" si="314"/>
        <v>-447.83109218439927</v>
      </c>
      <c r="M175" s="2">
        <f t="shared" si="314"/>
        <v>-588.38456123618403</v>
      </c>
      <c r="N175" s="2">
        <f t="shared" si="314"/>
        <v>-978.9945178122739</v>
      </c>
      <c r="O175" s="2">
        <f t="shared" si="314"/>
        <v>-1529.0246992546708</v>
      </c>
      <c r="P175" s="2">
        <f t="shared" si="314"/>
        <v>-1633.7504424303179</v>
      </c>
      <c r="Q175" s="2">
        <f t="shared" si="314"/>
        <v>-1638.2804945651133</v>
      </c>
      <c r="R175" s="2">
        <f t="shared" si="314"/>
        <v>-1835.2328095488165</v>
      </c>
      <c r="S175" s="2">
        <f t="shared" si="314"/>
        <v>-1780.9343216997486</v>
      </c>
      <c r="T175" s="2">
        <f t="shared" si="314"/>
        <v>-2014.5304533948265</v>
      </c>
      <c r="U175" s="2">
        <f t="shared" ref="U175:W175" si="315">U172-U173-U174</f>
        <v>-2700.8092045815365</v>
      </c>
      <c r="V175" s="2">
        <f t="shared" si="315"/>
        <v>-3653.6395175935941</v>
      </c>
      <c r="W175" s="2">
        <f t="shared" si="315"/>
        <v>-4458.8438841097268</v>
      </c>
      <c r="X175" s="2">
        <f>X172-X173-X174</f>
        <v>-6248.0058616318529</v>
      </c>
      <c r="Y175" s="2">
        <f>Y172-Y173-Y174</f>
        <v>-6846.993705121442</v>
      </c>
      <c r="Z175" s="2">
        <f>Z172-Z173-Z174</f>
        <v>-7470.5975237654602</v>
      </c>
      <c r="AA175" s="2">
        <f>AA172-AA173-AA174</f>
        <v>-8557.2371153837339</v>
      </c>
      <c r="AB175" s="2">
        <f>AB172-AB173-AB174</f>
        <v>-10724.845000000005</v>
      </c>
      <c r="AC175" s="2"/>
      <c r="AD175" s="2"/>
      <c r="AE175" s="2"/>
      <c r="AF175" s="2"/>
      <c r="AG175" s="2"/>
      <c r="AH175" s="2"/>
    </row>
    <row r="176" spans="1:34">
      <c r="A176" s="30" t="s">
        <v>360</v>
      </c>
      <c r="B176" t="s">
        <v>116</v>
      </c>
      <c r="C176" s="73">
        <v>179.440978</v>
      </c>
      <c r="D176" s="73">
        <v>255.75428200000002</v>
      </c>
      <c r="E176" s="73">
        <v>370.49704800000001</v>
      </c>
      <c r="F176" s="73">
        <v>364.96291399999996</v>
      </c>
      <c r="G176" s="73">
        <v>437.10293999999993</v>
      </c>
      <c r="H176" s="73">
        <v>608.35239899999999</v>
      </c>
      <c r="I176" s="73">
        <v>749.33082493000006</v>
      </c>
      <c r="J176" s="73">
        <v>890.30824600000005</v>
      </c>
      <c r="K176" s="73">
        <v>1095.6276850000002</v>
      </c>
      <c r="L176" s="73">
        <v>1534.2078848930901</v>
      </c>
      <c r="M176" s="73">
        <v>1961.5046509668903</v>
      </c>
      <c r="N176" s="73">
        <v>2799.7796641153263</v>
      </c>
      <c r="O176" s="73">
        <v>4098.8572122684909</v>
      </c>
      <c r="P176" s="73">
        <v>4421.6984643795331</v>
      </c>
      <c r="Q176" s="73">
        <v>4763.6069118236101</v>
      </c>
      <c r="R176" s="73">
        <v>6199.0088060651478</v>
      </c>
      <c r="S176" s="73">
        <v>7097.7772731738714</v>
      </c>
      <c r="T176" s="73">
        <v>7903.7389713906905</v>
      </c>
      <c r="U176" s="73">
        <v>9836.6186010223573</v>
      </c>
      <c r="V176" s="73">
        <v>11189.835906350731</v>
      </c>
      <c r="W176" s="73">
        <v>13343.921267807074</v>
      </c>
      <c r="X176" s="73">
        <v>16045.200009512326</v>
      </c>
      <c r="Y176" s="73">
        <v>18416.278044341758</v>
      </c>
      <c r="Z176" s="73">
        <v>21124.724421965308</v>
      </c>
      <c r="AA176" s="73">
        <v>24643.670659906609</v>
      </c>
      <c r="AB176" s="73">
        <v>30379.59</v>
      </c>
      <c r="AC176" s="73"/>
      <c r="AD176" s="73"/>
      <c r="AE176" s="73"/>
      <c r="AF176" s="73"/>
      <c r="AG176" s="73"/>
      <c r="AH176" s="73"/>
    </row>
    <row r="177" spans="1:34">
      <c r="A177" s="31" t="s">
        <v>361</v>
      </c>
      <c r="B177" t="s">
        <v>115</v>
      </c>
      <c r="C177" s="73">
        <v>160.14482799999999</v>
      </c>
      <c r="D177" s="73">
        <v>220.75057900000002</v>
      </c>
      <c r="E177" s="73">
        <v>294.97366</v>
      </c>
      <c r="F177" s="73">
        <v>259.86537199999998</v>
      </c>
      <c r="G177" s="73">
        <v>282.75072499999993</v>
      </c>
      <c r="H177" s="73">
        <v>380.21285999999998</v>
      </c>
      <c r="I177" s="73">
        <v>405.37745201000001</v>
      </c>
      <c r="J177" s="73">
        <v>465.09551900000002</v>
      </c>
      <c r="K177" s="73">
        <v>530.27722700000004</v>
      </c>
      <c r="L177" s="73">
        <v>856.52095314460996</v>
      </c>
      <c r="M177" s="73">
        <v>1104.1303042244854</v>
      </c>
      <c r="N177" s="73">
        <v>1473.169055614848</v>
      </c>
      <c r="O177" s="73">
        <v>2262.9629345692738</v>
      </c>
      <c r="P177" s="73">
        <v>1999.2202224840421</v>
      </c>
      <c r="Q177" s="73">
        <v>2330.4861027696384</v>
      </c>
      <c r="R177" s="73">
        <v>2960.2536212846771</v>
      </c>
      <c r="S177" s="73">
        <v>3783.1795329991</v>
      </c>
      <c r="T177" s="73">
        <v>4069.1616825747037</v>
      </c>
      <c r="U177" s="73">
        <v>5418.4025162175931</v>
      </c>
      <c r="V177" s="73">
        <v>5911.3096916592694</v>
      </c>
      <c r="W177" s="73">
        <v>5762.9321029139064</v>
      </c>
      <c r="X177" s="73">
        <v>6505.458350777496</v>
      </c>
      <c r="Y177" s="73">
        <v>8418.1478333333034</v>
      </c>
      <c r="Z177" s="73">
        <v>9776.7347481636643</v>
      </c>
      <c r="AA177" s="73">
        <v>11576.223125575789</v>
      </c>
      <c r="AB177" s="73">
        <v>13659.690952000001</v>
      </c>
      <c r="AC177" s="73"/>
      <c r="AD177" s="73"/>
      <c r="AE177" s="73"/>
      <c r="AF177" s="73"/>
      <c r="AG177" s="73"/>
      <c r="AH177" s="73"/>
    </row>
    <row r="178" spans="1:34">
      <c r="A178" s="33" t="s">
        <v>324</v>
      </c>
      <c r="B178" t="s">
        <v>88</v>
      </c>
      <c r="C178" s="73">
        <v>124.779175</v>
      </c>
      <c r="D178" s="73">
        <v>176.73306100000002</v>
      </c>
      <c r="E178" s="73">
        <v>239.69061400000001</v>
      </c>
      <c r="F178" s="73">
        <v>212.18498299999999</v>
      </c>
      <c r="G178" s="73">
        <v>243.99659499999999</v>
      </c>
      <c r="H178" s="73">
        <v>315.17911900000001</v>
      </c>
      <c r="I178" s="73">
        <v>348.85034200000001</v>
      </c>
      <c r="J178" s="73">
        <v>390.79106300000001</v>
      </c>
      <c r="K178" s="73">
        <v>441.53551400000003</v>
      </c>
      <c r="L178" s="73">
        <v>615.99254619999999</v>
      </c>
      <c r="M178" s="73">
        <v>736.28420750999999</v>
      </c>
      <c r="N178" s="73">
        <v>827.35721450999995</v>
      </c>
      <c r="O178" s="73">
        <v>1152.0703892299998</v>
      </c>
      <c r="P178" s="73">
        <v>1082.55368619</v>
      </c>
      <c r="Q178" s="73">
        <v>1229.4361007100001</v>
      </c>
      <c r="R178" s="73">
        <v>1372.98874733</v>
      </c>
      <c r="S178" s="73">
        <v>1438.9916573999999</v>
      </c>
      <c r="T178" s="73">
        <v>1550.0279332099999</v>
      </c>
      <c r="U178" s="73">
        <v>1899.6252815</v>
      </c>
      <c r="V178" s="73">
        <v>1942.5816682799998</v>
      </c>
      <c r="W178" s="73">
        <v>1981.93583287</v>
      </c>
      <c r="X178" s="73">
        <v>2383.1971041600004</v>
      </c>
      <c r="Y178" s="73">
        <v>2698.73384218</v>
      </c>
      <c r="Z178" s="73">
        <v>2850.8056718600001</v>
      </c>
      <c r="AA178" s="73">
        <v>3252.9094465499993</v>
      </c>
      <c r="AB178" s="73">
        <v>3732.5889999999999</v>
      </c>
      <c r="AC178" s="73"/>
      <c r="AD178" s="73"/>
      <c r="AE178" s="73"/>
      <c r="AF178" s="73"/>
      <c r="AG178" s="73"/>
      <c r="AH178" s="73"/>
    </row>
    <row r="179" spans="1:34">
      <c r="A179" s="33" t="s">
        <v>325</v>
      </c>
      <c r="B179" t="s">
        <v>91</v>
      </c>
      <c r="C179" s="2">
        <f t="shared" ref="C179:V179" si="316">C177-C178</f>
        <v>35.365652999999995</v>
      </c>
      <c r="D179" s="2">
        <f t="shared" si="316"/>
        <v>44.017517999999995</v>
      </c>
      <c r="E179" s="2">
        <f t="shared" si="316"/>
        <v>55.283045999999985</v>
      </c>
      <c r="F179" s="2">
        <f t="shared" si="316"/>
        <v>47.680388999999991</v>
      </c>
      <c r="G179" s="2">
        <f t="shared" si="316"/>
        <v>38.754129999999947</v>
      </c>
      <c r="H179" s="2">
        <f t="shared" si="316"/>
        <v>65.033740999999964</v>
      </c>
      <c r="I179" s="2">
        <f t="shared" si="316"/>
        <v>56.527110010000001</v>
      </c>
      <c r="J179" s="2">
        <f t="shared" si="316"/>
        <v>74.304456000000016</v>
      </c>
      <c r="K179" s="2">
        <f t="shared" si="316"/>
        <v>88.741713000000004</v>
      </c>
      <c r="L179" s="2">
        <f t="shared" si="316"/>
        <v>240.52840694460997</v>
      </c>
      <c r="M179" s="2">
        <f t="shared" si="316"/>
        <v>367.84609671448538</v>
      </c>
      <c r="N179" s="2">
        <f t="shared" si="316"/>
        <v>645.8118411048481</v>
      </c>
      <c r="O179" s="2">
        <f t="shared" si="316"/>
        <v>1110.892545339274</v>
      </c>
      <c r="P179" s="2">
        <f t="shared" si="316"/>
        <v>916.66653629404209</v>
      </c>
      <c r="Q179" s="2">
        <f t="shared" si="316"/>
        <v>1101.0500020596382</v>
      </c>
      <c r="R179" s="2">
        <f t="shared" si="316"/>
        <v>1587.2648739546771</v>
      </c>
      <c r="S179" s="2">
        <f t="shared" si="316"/>
        <v>2344.1878755991002</v>
      </c>
      <c r="T179" s="2">
        <f t="shared" si="316"/>
        <v>2519.1337493647038</v>
      </c>
      <c r="U179" s="2">
        <f t="shared" si="316"/>
        <v>3518.7772347175933</v>
      </c>
      <c r="V179" s="2">
        <f t="shared" si="316"/>
        <v>3968.7280233792699</v>
      </c>
      <c r="W179" s="2">
        <f t="shared" ref="W179:AB179" si="317">W177-W178</f>
        <v>3780.9962700439064</v>
      </c>
      <c r="X179" s="2">
        <f t="shared" si="317"/>
        <v>4122.261246617496</v>
      </c>
      <c r="Y179" s="2">
        <f t="shared" si="317"/>
        <v>5719.4139911533039</v>
      </c>
      <c r="Z179" s="2">
        <f t="shared" si="317"/>
        <v>6925.9290763036643</v>
      </c>
      <c r="AA179" s="2">
        <f t="shared" si="317"/>
        <v>8323.3136790257886</v>
      </c>
      <c r="AB179" s="2">
        <f t="shared" si="317"/>
        <v>9927.1019520000009</v>
      </c>
      <c r="AC179" s="2"/>
      <c r="AD179" s="2"/>
      <c r="AE179" s="2"/>
      <c r="AF179" s="2"/>
      <c r="AG179" s="2"/>
      <c r="AH179" s="2"/>
    </row>
    <row r="180" spans="1:34">
      <c r="A180" s="31" t="s">
        <v>326</v>
      </c>
      <c r="B180" t="s">
        <v>101</v>
      </c>
      <c r="C180" s="2">
        <f t="shared" ref="C180:V180" si="318">C176-C177</f>
        <v>19.296150000000011</v>
      </c>
      <c r="D180" s="2">
        <f t="shared" si="318"/>
        <v>35.003703000000002</v>
      </c>
      <c r="E180" s="2">
        <f t="shared" si="318"/>
        <v>75.523388000000011</v>
      </c>
      <c r="F180" s="2">
        <f t="shared" si="318"/>
        <v>105.09754199999998</v>
      </c>
      <c r="G180" s="2">
        <f t="shared" si="318"/>
        <v>154.352215</v>
      </c>
      <c r="H180" s="2">
        <f t="shared" si="318"/>
        <v>228.13953900000001</v>
      </c>
      <c r="I180" s="2">
        <f t="shared" si="318"/>
        <v>343.95337292000005</v>
      </c>
      <c r="J180" s="2">
        <f t="shared" si="318"/>
        <v>425.21272700000003</v>
      </c>
      <c r="K180" s="2">
        <f t="shared" si="318"/>
        <v>565.35045800000012</v>
      </c>
      <c r="L180" s="2">
        <f t="shared" si="318"/>
        <v>677.68693174848011</v>
      </c>
      <c r="M180" s="2">
        <f t="shared" si="318"/>
        <v>857.3743467424049</v>
      </c>
      <c r="N180" s="2">
        <f t="shared" si="318"/>
        <v>1326.6106085004783</v>
      </c>
      <c r="O180" s="2">
        <f t="shared" si="318"/>
        <v>1835.8942776992171</v>
      </c>
      <c r="P180" s="2">
        <f t="shared" si="318"/>
        <v>2422.478241895491</v>
      </c>
      <c r="Q180" s="2">
        <f t="shared" si="318"/>
        <v>2433.1208090539717</v>
      </c>
      <c r="R180" s="2">
        <f t="shared" si="318"/>
        <v>3238.7551847804707</v>
      </c>
      <c r="S180" s="2">
        <f t="shared" si="318"/>
        <v>3314.5977401747714</v>
      </c>
      <c r="T180" s="2">
        <f t="shared" si="318"/>
        <v>3834.5772888159868</v>
      </c>
      <c r="U180" s="2">
        <f t="shared" si="318"/>
        <v>4418.2160848047643</v>
      </c>
      <c r="V180" s="2">
        <f t="shared" si="318"/>
        <v>5278.5262146914611</v>
      </c>
      <c r="W180" s="2">
        <f t="shared" ref="W180:X180" si="319">W176-W177</f>
        <v>7580.989164893168</v>
      </c>
      <c r="X180" s="2">
        <f t="shared" si="319"/>
        <v>9539.7416587348307</v>
      </c>
      <c r="Y180" s="2">
        <f t="shared" ref="Y180:Z180" si="320">Y176-Y177</f>
        <v>9998.1302110084544</v>
      </c>
      <c r="Z180" s="2">
        <f t="shared" si="320"/>
        <v>11347.989673801643</v>
      </c>
      <c r="AA180" s="2">
        <f t="shared" ref="AA180:AB180" si="321">AA176-AA177</f>
        <v>13067.44753433082</v>
      </c>
      <c r="AB180" s="2">
        <f t="shared" si="321"/>
        <v>16719.899047999999</v>
      </c>
      <c r="AC180" s="2"/>
      <c r="AD180" s="2"/>
      <c r="AE180" s="2"/>
      <c r="AF180" s="2"/>
      <c r="AG180" s="2"/>
      <c r="AH180" s="2"/>
    </row>
    <row r="181" spans="1:34">
      <c r="A181" s="3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ht="15.75">
      <c r="A182" s="9" t="s">
        <v>327</v>
      </c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>
      <c r="A183" s="11" t="s">
        <v>359</v>
      </c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>
      <c r="A184" s="30" t="s">
        <v>317</v>
      </c>
      <c r="B184" s="58" t="s">
        <v>171</v>
      </c>
      <c r="C184" s="73">
        <v>92.287567000000024</v>
      </c>
      <c r="D184" s="73">
        <v>-3.5251509999999939</v>
      </c>
      <c r="E184" s="73">
        <v>-108.694007</v>
      </c>
      <c r="F184" s="73">
        <v>-392.24002000000002</v>
      </c>
      <c r="G184" s="73">
        <v>-440.98005999999998</v>
      </c>
      <c r="H184" s="73">
        <v>-410.05559000000005</v>
      </c>
      <c r="I184" s="73">
        <v>-337.68700879999994</v>
      </c>
      <c r="J184" s="73">
        <v>-316.68623405000011</v>
      </c>
      <c r="K184" s="73">
        <v>-302.65245799999997</v>
      </c>
      <c r="L184" s="73">
        <v>109.11921399999994</v>
      </c>
      <c r="M184" s="74">
        <v>344.04168573000004</v>
      </c>
      <c r="N184" s="73">
        <v>1089.89112447</v>
      </c>
      <c r="O184" s="73">
        <v>1740.6536391399998</v>
      </c>
      <c r="P184" s="73">
        <v>1736.2986588300005</v>
      </c>
      <c r="Q184" s="73">
        <v>2033.8922087999995</v>
      </c>
      <c r="R184" s="73">
        <v>2479.2299841701006</v>
      </c>
      <c r="S184" s="73">
        <v>3359.0867777121002</v>
      </c>
      <c r="T184" s="73">
        <v>3802.7085911408003</v>
      </c>
      <c r="U184" s="73">
        <v>4317.8133499869</v>
      </c>
      <c r="V184" s="73">
        <v>4564.0725566771998</v>
      </c>
      <c r="W184" s="73">
        <v>5513.2097199099999</v>
      </c>
      <c r="X184" s="73">
        <v>6765.0261786386018</v>
      </c>
      <c r="Y184" s="73">
        <v>7121.685228587</v>
      </c>
      <c r="Z184" s="73">
        <v>7816.352891126</v>
      </c>
      <c r="AA184" s="73">
        <v>8760.5750000000007</v>
      </c>
      <c r="AB184" s="73">
        <v>10914.575999999999</v>
      </c>
      <c r="AC184" s="73"/>
      <c r="AD184" s="73"/>
      <c r="AE184" s="73"/>
      <c r="AF184" s="73"/>
      <c r="AG184" s="73"/>
      <c r="AH184" s="73"/>
    </row>
    <row r="185" spans="1:34">
      <c r="A185" s="31" t="s">
        <v>318</v>
      </c>
      <c r="B185" s="10" t="s">
        <v>163</v>
      </c>
      <c r="C185" s="73">
        <v>241.26817500000001</v>
      </c>
      <c r="D185" s="73">
        <v>243.50652200000002</v>
      </c>
      <c r="E185" s="73">
        <v>261.53848700000003</v>
      </c>
      <c r="F185" s="73">
        <v>229.80883500000002</v>
      </c>
      <c r="G185" s="73">
        <v>262.35383100000001</v>
      </c>
      <c r="H185" s="73">
        <v>221.90515600000001</v>
      </c>
      <c r="I185" s="73">
        <v>337.15651500000001</v>
      </c>
      <c r="J185" s="73">
        <v>422.50143599999996</v>
      </c>
      <c r="K185" s="73">
        <v>407.058784</v>
      </c>
      <c r="L185" s="73">
        <v>705.58798899999999</v>
      </c>
      <c r="M185" s="74">
        <v>859.05842998000003</v>
      </c>
      <c r="N185" s="73">
        <v>1599.797051</v>
      </c>
      <c r="O185" s="73">
        <v>2248.2892429999997</v>
      </c>
      <c r="P185" s="73">
        <v>2508.8726507200004</v>
      </c>
      <c r="Q185" s="73">
        <v>3563.5056439899995</v>
      </c>
      <c r="R185" s="73">
        <v>4022.0934268099004</v>
      </c>
      <c r="S185" s="73">
        <v>4709.4188327578004</v>
      </c>
      <c r="T185" s="73">
        <v>4760.9465213084013</v>
      </c>
      <c r="U185" s="73">
        <v>4903.7703346998996</v>
      </c>
      <c r="V185" s="73">
        <v>5032.8989847083003</v>
      </c>
      <c r="W185" s="73">
        <v>6040.1492015499998</v>
      </c>
      <c r="X185" s="73">
        <v>7295.9129829046014</v>
      </c>
      <c r="Y185" s="73">
        <v>7878.3020011199997</v>
      </c>
      <c r="Z185" s="73">
        <v>8802.7983463399996</v>
      </c>
      <c r="AA185" s="73">
        <v>10053.592000000001</v>
      </c>
      <c r="AB185" s="73">
        <v>12814.300999999999</v>
      </c>
      <c r="AC185" s="73"/>
      <c r="AD185" s="73"/>
      <c r="AE185" s="73"/>
      <c r="AF185" s="73"/>
      <c r="AG185" s="73"/>
      <c r="AH185" s="73"/>
    </row>
    <row r="186" spans="1:34">
      <c r="A186" s="33" t="s">
        <v>328</v>
      </c>
      <c r="B186" s="10" t="s">
        <v>159</v>
      </c>
      <c r="C186" s="73">
        <v>241.26817500000001</v>
      </c>
      <c r="D186" s="73">
        <v>243.50652200000002</v>
      </c>
      <c r="E186" s="73">
        <v>261.05040000000002</v>
      </c>
      <c r="F186" s="73">
        <v>229.80883500000002</v>
      </c>
      <c r="G186" s="73">
        <v>262.35383100000001</v>
      </c>
      <c r="H186" s="73">
        <v>221.90515600000001</v>
      </c>
      <c r="I186" s="73">
        <v>333.56907000000001</v>
      </c>
      <c r="J186" s="73">
        <v>422.50143599999996</v>
      </c>
      <c r="K186" s="73">
        <v>407.058784</v>
      </c>
      <c r="L186" s="73">
        <v>705.58798899999999</v>
      </c>
      <c r="M186" s="73">
        <v>857.94701898000005</v>
      </c>
      <c r="N186" s="73">
        <v>1594.9572410000001</v>
      </c>
      <c r="O186" s="73">
        <v>2166.3651789999999</v>
      </c>
      <c r="P186" s="73">
        <v>2467.3969810000003</v>
      </c>
      <c r="Q186" s="73">
        <v>3557.7086144699997</v>
      </c>
      <c r="R186" s="73">
        <v>4013.4695803589002</v>
      </c>
      <c r="S186" s="73">
        <v>4707.3128117769002</v>
      </c>
      <c r="T186" s="73">
        <v>4759.6305756632009</v>
      </c>
      <c r="U186" s="73">
        <v>4902.2814181998001</v>
      </c>
      <c r="V186" s="73">
        <v>5030.0635471110991</v>
      </c>
      <c r="W186" s="73">
        <v>6036.8850305300002</v>
      </c>
      <c r="X186" s="73">
        <v>7295.741918764601</v>
      </c>
      <c r="Y186" s="73">
        <v>7877.6447842600001</v>
      </c>
      <c r="Z186" s="73">
        <v>8801.274747559999</v>
      </c>
      <c r="AA186" s="73">
        <v>10048.563</v>
      </c>
      <c r="AB186" s="73">
        <v>12813.397492572993</v>
      </c>
      <c r="AC186" s="73"/>
      <c r="AD186" s="73"/>
      <c r="AE186" s="73"/>
      <c r="AF186" s="73"/>
      <c r="AG186" s="73"/>
      <c r="AH186" s="73"/>
    </row>
    <row r="187" spans="1:34">
      <c r="A187" s="33" t="s">
        <v>329</v>
      </c>
      <c r="B187" s="10" t="s">
        <v>160</v>
      </c>
      <c r="C187" s="2">
        <f t="shared" ref="C187:T187" si="322">C185-C186</f>
        <v>0</v>
      </c>
      <c r="D187" s="2">
        <f t="shared" si="322"/>
        <v>0</v>
      </c>
      <c r="E187" s="2">
        <f t="shared" si="322"/>
        <v>0.48808700000000727</v>
      </c>
      <c r="F187" s="2">
        <f t="shared" si="322"/>
        <v>0</v>
      </c>
      <c r="G187" s="2">
        <f t="shared" si="322"/>
        <v>0</v>
      </c>
      <c r="H187" s="2">
        <f t="shared" si="322"/>
        <v>0</v>
      </c>
      <c r="I187" s="2">
        <f t="shared" si="322"/>
        <v>3.5874450000000024</v>
      </c>
      <c r="J187" s="2">
        <f t="shared" si="322"/>
        <v>0</v>
      </c>
      <c r="K187" s="2">
        <f t="shared" si="322"/>
        <v>0</v>
      </c>
      <c r="L187" s="2">
        <f t="shared" si="322"/>
        <v>0</v>
      </c>
      <c r="M187" s="2">
        <f t="shared" si="322"/>
        <v>1.1114109999999755</v>
      </c>
      <c r="N187" s="2">
        <f t="shared" si="322"/>
        <v>4.8398099999999431</v>
      </c>
      <c r="O187" s="2">
        <f t="shared" si="322"/>
        <v>81.924063999999817</v>
      </c>
      <c r="P187" s="2">
        <f t="shared" si="322"/>
        <v>41.475669720000042</v>
      </c>
      <c r="Q187" s="2">
        <f t="shared" si="322"/>
        <v>5.7970295199997963</v>
      </c>
      <c r="R187" s="2">
        <f t="shared" si="322"/>
        <v>8.6238464510001904</v>
      </c>
      <c r="S187" s="2">
        <f t="shared" si="322"/>
        <v>2.1060209809002117</v>
      </c>
      <c r="T187" s="2">
        <f t="shared" si="322"/>
        <v>1.3159456452003724</v>
      </c>
      <c r="U187" s="2">
        <f t="shared" ref="U187:Z187" si="323">U185-U186</f>
        <v>1.488916500099549</v>
      </c>
      <c r="V187" s="2">
        <f t="shared" si="323"/>
        <v>2.8354375972012349</v>
      </c>
      <c r="W187" s="2">
        <f t="shared" si="323"/>
        <v>3.2641710199995941</v>
      </c>
      <c r="X187" s="2">
        <f t="shared" si="323"/>
        <v>0.17106414000045334</v>
      </c>
      <c r="Y187" s="2">
        <f t="shared" si="323"/>
        <v>0.65721685999960755</v>
      </c>
      <c r="Z187" s="2">
        <f t="shared" si="323"/>
        <v>1.5235987800006114</v>
      </c>
      <c r="AA187" s="2">
        <f t="shared" ref="AA187:AB187" si="324">AA185-AA186</f>
        <v>5.0290000000004511</v>
      </c>
      <c r="AB187" s="2">
        <f t="shared" si="324"/>
        <v>0.9035074270068435</v>
      </c>
      <c r="AC187" s="2"/>
      <c r="AD187" s="2"/>
      <c r="AE187" s="2"/>
      <c r="AF187" s="2"/>
      <c r="AG187" s="2"/>
      <c r="AH187" s="2"/>
    </row>
    <row r="188" spans="1:34">
      <c r="A188" s="31" t="s">
        <v>319</v>
      </c>
      <c r="B188" s="58" t="s">
        <v>102</v>
      </c>
      <c r="C188" s="2">
        <f t="shared" ref="C188:S188" si="325">C185-C184</f>
        <v>148.98060799999999</v>
      </c>
      <c r="D188" s="2">
        <f t="shared" si="325"/>
        <v>247.03167300000001</v>
      </c>
      <c r="E188" s="2">
        <f t="shared" si="325"/>
        <v>370.23249400000003</v>
      </c>
      <c r="F188" s="2">
        <f t="shared" si="325"/>
        <v>622.048855</v>
      </c>
      <c r="G188" s="2">
        <f t="shared" si="325"/>
        <v>703.33389099999999</v>
      </c>
      <c r="H188" s="2">
        <f t="shared" si="325"/>
        <v>631.96074600000009</v>
      </c>
      <c r="I188" s="2">
        <f t="shared" si="325"/>
        <v>674.84352379999996</v>
      </c>
      <c r="J188" s="2">
        <f t="shared" si="325"/>
        <v>739.18767005000007</v>
      </c>
      <c r="K188" s="2">
        <f t="shared" si="325"/>
        <v>709.71124199999997</v>
      </c>
      <c r="L188" s="2">
        <f t="shared" si="325"/>
        <v>596.46877500000005</v>
      </c>
      <c r="M188" s="2">
        <f t="shared" si="325"/>
        <v>515.01674424999999</v>
      </c>
      <c r="N188" s="2">
        <f t="shared" si="325"/>
        <v>509.90592652999999</v>
      </c>
      <c r="O188" s="2">
        <f t="shared" si="325"/>
        <v>507.63560385999995</v>
      </c>
      <c r="P188" s="2">
        <f t="shared" si="325"/>
        <v>772.57399188999989</v>
      </c>
      <c r="Q188" s="2">
        <f t="shared" si="325"/>
        <v>1529.61343519</v>
      </c>
      <c r="R188" s="2">
        <f t="shared" si="325"/>
        <v>1542.8634426397998</v>
      </c>
      <c r="S188" s="2">
        <f t="shared" si="325"/>
        <v>1350.3320550457001</v>
      </c>
      <c r="T188" s="2">
        <f t="shared" ref="T188:V188" si="326">T185-T184</f>
        <v>958.23793016760101</v>
      </c>
      <c r="U188" s="2">
        <f t="shared" si="326"/>
        <v>585.95698471299966</v>
      </c>
      <c r="V188" s="2">
        <f t="shared" si="326"/>
        <v>468.82642803110048</v>
      </c>
      <c r="W188" s="2">
        <f t="shared" ref="W188:AB188" si="327">W185-W184</f>
        <v>526.93948163999994</v>
      </c>
      <c r="X188" s="2">
        <f t="shared" si="327"/>
        <v>530.88680426599967</v>
      </c>
      <c r="Y188" s="2">
        <f t="shared" si="327"/>
        <v>756.61677253299968</v>
      </c>
      <c r="Z188" s="2">
        <f t="shared" si="327"/>
        <v>986.44545521399959</v>
      </c>
      <c r="AA188" s="2">
        <f t="shared" si="327"/>
        <v>1293.0169999999998</v>
      </c>
      <c r="AB188" s="2">
        <f t="shared" si="327"/>
        <v>1899.7250000000004</v>
      </c>
      <c r="AC188" s="2"/>
      <c r="AD188" s="2"/>
      <c r="AE188" s="2"/>
      <c r="AF188" s="2"/>
      <c r="AG188" s="2"/>
      <c r="AH188" s="2"/>
    </row>
    <row r="189" spans="1:34">
      <c r="A189" s="30" t="s">
        <v>320</v>
      </c>
      <c r="C189" s="2">
        <f t="shared" ref="C189:T189" si="328">C195-C184</f>
        <v>61.526079999999979</v>
      </c>
      <c r="D189" s="2">
        <f t="shared" si="328"/>
        <v>212.484803</v>
      </c>
      <c r="E189" s="2">
        <f t="shared" si="328"/>
        <v>385.76027799999997</v>
      </c>
      <c r="F189" s="2">
        <f t="shared" si="328"/>
        <v>654.17808500000001</v>
      </c>
      <c r="G189" s="2">
        <f t="shared" si="328"/>
        <v>749.76097699999991</v>
      </c>
      <c r="H189" s="2">
        <f t="shared" si="328"/>
        <v>801.83178200000009</v>
      </c>
      <c r="I189" s="2">
        <f t="shared" si="328"/>
        <v>769.10924379999994</v>
      </c>
      <c r="J189" s="2">
        <f t="shared" si="328"/>
        <v>833.0231640500001</v>
      </c>
      <c r="K189" s="2">
        <f t="shared" si="328"/>
        <v>892.59314399999994</v>
      </c>
      <c r="L189" s="2">
        <f t="shared" si="328"/>
        <v>757.53949899999998</v>
      </c>
      <c r="M189" s="2">
        <f t="shared" si="328"/>
        <v>663.32636126999989</v>
      </c>
      <c r="N189" s="2">
        <f t="shared" si="328"/>
        <v>182.20741252999983</v>
      </c>
      <c r="O189" s="2">
        <f t="shared" si="328"/>
        <v>53.148370860000114</v>
      </c>
      <c r="P189" s="2">
        <f t="shared" si="328"/>
        <v>-94.217871830000377</v>
      </c>
      <c r="Q189" s="2">
        <f t="shared" si="328"/>
        <v>-158.93085477999944</v>
      </c>
      <c r="R189" s="2">
        <f t="shared" si="328"/>
        <v>-398.10123252670064</v>
      </c>
      <c r="S189" s="2">
        <f t="shared" si="328"/>
        <v>-458.01480267219995</v>
      </c>
      <c r="T189" s="2">
        <f t="shared" si="328"/>
        <v>-547.39493175840016</v>
      </c>
      <c r="U189" s="2">
        <f t="shared" ref="U189:Z189" si="329">U195-U184</f>
        <v>-328.73003317169969</v>
      </c>
      <c r="V189" s="2">
        <f t="shared" si="329"/>
        <v>-63.062636295100674</v>
      </c>
      <c r="W189" s="2">
        <f t="shared" si="329"/>
        <v>-565.05157353999948</v>
      </c>
      <c r="X189" s="2">
        <f t="shared" si="329"/>
        <v>-432.49070183480217</v>
      </c>
      <c r="Y189" s="2">
        <f t="shared" si="329"/>
        <v>-278.76185602699934</v>
      </c>
      <c r="Z189" s="2">
        <f t="shared" si="329"/>
        <v>40.155802064001364</v>
      </c>
      <c r="AA189" s="2">
        <f t="shared" ref="AA189:AB189" si="330">AA195-AA184</f>
        <v>151.85699999999997</v>
      </c>
      <c r="AB189" s="2">
        <f t="shared" si="330"/>
        <v>-145.28499999999985</v>
      </c>
      <c r="AC189" s="2"/>
      <c r="AD189" s="2"/>
      <c r="AE189" s="2"/>
      <c r="AF189" s="2"/>
      <c r="AG189" s="2"/>
      <c r="AH189" s="2"/>
    </row>
    <row r="190" spans="1:34">
      <c r="A190" s="31" t="s">
        <v>321</v>
      </c>
      <c r="B190" s="58" t="s">
        <v>118</v>
      </c>
      <c r="C190" s="2">
        <f t="shared" ref="C190:W190" si="331">C191-C192</f>
        <v>55.054410999999995</v>
      </c>
      <c r="D190" s="2">
        <f t="shared" si="331"/>
        <v>212.59147899999999</v>
      </c>
      <c r="E190" s="2">
        <f t="shared" si="331"/>
        <v>361.702743</v>
      </c>
      <c r="F190" s="2">
        <f t="shared" si="331"/>
        <v>495.17484200000001</v>
      </c>
      <c r="G190" s="2">
        <f t="shared" si="331"/>
        <v>685.15449999999998</v>
      </c>
      <c r="H190" s="2">
        <f t="shared" si="331"/>
        <v>780.81586800000002</v>
      </c>
      <c r="I190" s="2">
        <f t="shared" si="331"/>
        <v>739.02363995999997</v>
      </c>
      <c r="J190" s="2">
        <f t="shared" si="331"/>
        <v>755.920793</v>
      </c>
      <c r="K190" s="2">
        <f t="shared" si="331"/>
        <v>782.91187600000001</v>
      </c>
      <c r="L190" s="2">
        <f t="shared" si="331"/>
        <v>721.72229800000002</v>
      </c>
      <c r="M190" s="2">
        <f t="shared" si="331"/>
        <v>645.83450200000004</v>
      </c>
      <c r="N190" s="2">
        <f t="shared" si="331"/>
        <v>426.86041700000004</v>
      </c>
      <c r="O190" s="2">
        <f t="shared" si="331"/>
        <v>412.08356000000009</v>
      </c>
      <c r="P190" s="2">
        <f t="shared" si="331"/>
        <v>-99.246365999999966</v>
      </c>
      <c r="Q190" s="2">
        <f t="shared" si="331"/>
        <v>177.72503408</v>
      </c>
      <c r="R190" s="2">
        <f t="shared" si="331"/>
        <v>-85.700660326399998</v>
      </c>
      <c r="S190" s="2">
        <f t="shared" si="331"/>
        <v>-70.395074390299897</v>
      </c>
      <c r="T190" s="2">
        <f t="shared" si="331"/>
        <v>-416.77939014979995</v>
      </c>
      <c r="U190" s="2">
        <f t="shared" si="331"/>
        <v>35.303936104300078</v>
      </c>
      <c r="V190" s="2">
        <f t="shared" si="331"/>
        <v>-66.312423574499917</v>
      </c>
      <c r="W190" s="2">
        <f t="shared" si="331"/>
        <v>-350.91263112000007</v>
      </c>
      <c r="X190" s="2">
        <f>X191-X192</f>
        <v>-491.31769331480007</v>
      </c>
      <c r="Y190" s="2">
        <f>Y191-Y192</f>
        <v>-498.60427616000004</v>
      </c>
      <c r="Z190" s="2">
        <f>Z191-Z192</f>
        <v>-130.89803904000007</v>
      </c>
      <c r="AA190" s="2">
        <f>AA191-AA192</f>
        <v>-405.46499999999992</v>
      </c>
      <c r="AB190" s="2">
        <f>AB191-AB192</f>
        <v>448.81299999999987</v>
      </c>
      <c r="AC190" s="2"/>
      <c r="AD190" s="2"/>
      <c r="AE190" s="2"/>
      <c r="AF190" s="2"/>
      <c r="AG190" s="2"/>
      <c r="AH190" s="2"/>
    </row>
    <row r="191" spans="1:34">
      <c r="A191" s="33" t="s">
        <v>330</v>
      </c>
      <c r="B191" t="s">
        <v>93</v>
      </c>
      <c r="C191" s="73">
        <v>112.445213</v>
      </c>
      <c r="D191" s="73">
        <v>300.55538899999999</v>
      </c>
      <c r="E191" s="73">
        <v>413.77964900000001</v>
      </c>
      <c r="F191" s="73">
        <v>541.52310299999999</v>
      </c>
      <c r="G191" s="73">
        <v>709.239555</v>
      </c>
      <c r="H191" s="73">
        <v>802.42723799999999</v>
      </c>
      <c r="I191" s="73">
        <v>767.62486100000001</v>
      </c>
      <c r="J191" s="73">
        <v>776.87190799999996</v>
      </c>
      <c r="K191" s="73">
        <v>816.53202499999998</v>
      </c>
      <c r="L191" s="73">
        <v>841.41363799999999</v>
      </c>
      <c r="M191" s="73">
        <v>832.84902199999999</v>
      </c>
      <c r="N191" s="73">
        <v>787.13782300000003</v>
      </c>
      <c r="O191" s="73">
        <v>778.47016000000008</v>
      </c>
      <c r="P191" s="73">
        <v>779.66696300000001</v>
      </c>
      <c r="Q191" s="73">
        <v>760.87673717999996</v>
      </c>
      <c r="R191" s="73">
        <v>716.40493698000012</v>
      </c>
      <c r="S191" s="73">
        <v>687.36128910000002</v>
      </c>
      <c r="T191" s="73">
        <v>530.47917236000001</v>
      </c>
      <c r="U191" s="73">
        <v>523.58088198000007</v>
      </c>
      <c r="V191" s="73">
        <v>521.62271925000005</v>
      </c>
      <c r="W191" s="73">
        <v>502.46538032999996</v>
      </c>
      <c r="X191" s="73">
        <v>506.46443586999999</v>
      </c>
      <c r="Y191" s="73">
        <v>477.14839028999995</v>
      </c>
      <c r="Z191" s="73">
        <v>646.46333350999998</v>
      </c>
      <c r="AA191" s="73">
        <v>1049.1560000000002</v>
      </c>
      <c r="AB191" s="73">
        <v>1899.7249999999999</v>
      </c>
      <c r="AC191" s="73"/>
      <c r="AD191" s="73"/>
      <c r="AE191" s="73"/>
      <c r="AF191" s="73"/>
      <c r="AG191" s="73"/>
      <c r="AH191" s="73"/>
    </row>
    <row r="192" spans="1:34">
      <c r="A192" s="33" t="s">
        <v>331</v>
      </c>
      <c r="B192" s="58" t="s">
        <v>103</v>
      </c>
      <c r="C192" s="73">
        <v>57.390802000000001</v>
      </c>
      <c r="D192" s="73">
        <v>87.963910000000013</v>
      </c>
      <c r="E192" s="73">
        <v>52.076906000000001</v>
      </c>
      <c r="F192" s="73">
        <v>46.348260999999994</v>
      </c>
      <c r="G192" s="73">
        <v>24.085055000000001</v>
      </c>
      <c r="H192" s="73">
        <v>21.611370000000004</v>
      </c>
      <c r="I192" s="73">
        <v>28.601221039999999</v>
      </c>
      <c r="J192" s="73">
        <v>20.951115000000001</v>
      </c>
      <c r="K192" s="73">
        <v>33.620149000000005</v>
      </c>
      <c r="L192" s="73">
        <v>119.69134</v>
      </c>
      <c r="M192" s="73">
        <v>187.01451999999998</v>
      </c>
      <c r="N192" s="73">
        <v>360.27740599999998</v>
      </c>
      <c r="O192" s="73">
        <v>366.38659999999999</v>
      </c>
      <c r="P192" s="73">
        <v>878.91332899999998</v>
      </c>
      <c r="Q192" s="73">
        <v>583.15170309999996</v>
      </c>
      <c r="R192" s="73">
        <v>802.10559730640011</v>
      </c>
      <c r="S192" s="73">
        <v>757.75636349029992</v>
      </c>
      <c r="T192" s="73">
        <v>947.25856250979996</v>
      </c>
      <c r="U192" s="73">
        <v>488.27694587569999</v>
      </c>
      <c r="V192" s="73">
        <v>587.93514282449996</v>
      </c>
      <c r="W192" s="73">
        <v>853.37801145000003</v>
      </c>
      <c r="X192" s="73">
        <v>997.78212918480006</v>
      </c>
      <c r="Y192" s="73">
        <v>975.75266644999999</v>
      </c>
      <c r="Z192" s="73">
        <v>777.36137255000006</v>
      </c>
      <c r="AA192" s="73">
        <v>1454.6210000000001</v>
      </c>
      <c r="AB192" s="73">
        <v>1450.912</v>
      </c>
      <c r="AC192" s="73"/>
      <c r="AD192" s="73"/>
      <c r="AE192" s="73"/>
      <c r="AF192" s="73"/>
      <c r="AG192" s="73"/>
      <c r="AH192" s="73"/>
    </row>
    <row r="193" spans="1:34">
      <c r="A193" s="31" t="s">
        <v>362</v>
      </c>
      <c r="B193" t="s">
        <v>96</v>
      </c>
      <c r="C193" s="73">
        <v>5.0125310000000001</v>
      </c>
      <c r="D193" s="73">
        <v>14.455260000000001</v>
      </c>
      <c r="E193" s="73">
        <v>30.205074999999997</v>
      </c>
      <c r="F193" s="73">
        <v>6.9730739999999996</v>
      </c>
      <c r="G193" s="73">
        <v>10.60816</v>
      </c>
      <c r="H193" s="73">
        <v>4.2064190000000004</v>
      </c>
      <c r="I193" s="73">
        <v>1.4114469999999999</v>
      </c>
      <c r="J193" s="73">
        <v>1.3578E-2</v>
      </c>
      <c r="K193" s="73">
        <v>6.3244600000000002</v>
      </c>
      <c r="L193" s="73">
        <v>-17.043424999999999</v>
      </c>
      <c r="M193" s="73">
        <v>0</v>
      </c>
      <c r="N193" s="73">
        <v>-254.59715399999999</v>
      </c>
      <c r="O193" s="73">
        <v>-303.40878099999998</v>
      </c>
      <c r="P193" s="73">
        <v>132.05974900000001</v>
      </c>
      <c r="Q193" s="73">
        <v>-174.05290194</v>
      </c>
      <c r="R193" s="73">
        <v>-165.07974091999998</v>
      </c>
      <c r="S193" s="73">
        <v>-428.62245994</v>
      </c>
      <c r="T193" s="73">
        <v>-171.78901660579993</v>
      </c>
      <c r="U193" s="73">
        <v>-284.52060533169993</v>
      </c>
      <c r="V193" s="73">
        <v>211.65373204759996</v>
      </c>
      <c r="W193" s="73">
        <v>713.35389573999998</v>
      </c>
      <c r="X193" s="73">
        <v>1558.8203583084</v>
      </c>
      <c r="Y193" s="73">
        <v>1731.9272120499998</v>
      </c>
      <c r="Z193" s="73">
        <v>1868.0282841799999</v>
      </c>
      <c r="AA193" s="73">
        <v>3062.373</v>
      </c>
      <c r="AB193" s="73">
        <v>3154.069</v>
      </c>
      <c r="AC193" s="73"/>
      <c r="AD193" s="73"/>
      <c r="AE193" s="73"/>
      <c r="AF193" s="73"/>
      <c r="AG193" s="73"/>
      <c r="AH193" s="73"/>
    </row>
    <row r="194" spans="1:34">
      <c r="A194" s="31" t="s">
        <v>323</v>
      </c>
      <c r="B194" s="58" t="s">
        <v>120</v>
      </c>
      <c r="C194" s="2">
        <f t="shared" ref="C194:S194" si="332">C189-C190-C193</f>
        <v>1.4591379999999843</v>
      </c>
      <c r="D194" s="2">
        <f t="shared" si="332"/>
        <v>-14.561935999999994</v>
      </c>
      <c r="E194" s="2">
        <f t="shared" si="332"/>
        <v>-6.1475400000000242</v>
      </c>
      <c r="F194" s="2">
        <f t="shared" si="332"/>
        <v>152.030169</v>
      </c>
      <c r="G194" s="2">
        <f t="shared" si="332"/>
        <v>53.998316999999929</v>
      </c>
      <c r="H194" s="2">
        <f t="shared" si="332"/>
        <v>16.809495000000066</v>
      </c>
      <c r="I194" s="2">
        <f t="shared" si="332"/>
        <v>28.674156839999977</v>
      </c>
      <c r="J194" s="2">
        <f t="shared" si="332"/>
        <v>77.088793050000106</v>
      </c>
      <c r="K194" s="2">
        <f t="shared" si="332"/>
        <v>103.35680799999993</v>
      </c>
      <c r="L194" s="2">
        <f t="shared" si="332"/>
        <v>52.860625999999954</v>
      </c>
      <c r="M194" s="2">
        <f t="shared" si="332"/>
        <v>17.49185926999985</v>
      </c>
      <c r="N194" s="2">
        <f t="shared" si="332"/>
        <v>9.9441495299997769</v>
      </c>
      <c r="O194" s="2">
        <f t="shared" si="332"/>
        <v>-55.526408140000001</v>
      </c>
      <c r="P194" s="2">
        <f t="shared" si="332"/>
        <v>-127.03125483000042</v>
      </c>
      <c r="Q194" s="2">
        <f t="shared" si="332"/>
        <v>-162.60298691999944</v>
      </c>
      <c r="R194" s="2">
        <f t="shared" si="332"/>
        <v>-147.32083128030067</v>
      </c>
      <c r="S194" s="2">
        <f t="shared" si="332"/>
        <v>41.002731658099947</v>
      </c>
      <c r="T194" s="2">
        <f t="shared" ref="T194:W194" si="333">T189-T190-T193</f>
        <v>41.173474997199719</v>
      </c>
      <c r="U194" s="2">
        <f t="shared" si="333"/>
        <v>-79.51336394429984</v>
      </c>
      <c r="V194" s="2">
        <f t="shared" si="333"/>
        <v>-208.40394476820072</v>
      </c>
      <c r="W194" s="2">
        <f t="shared" si="333"/>
        <v>-927.49283815999934</v>
      </c>
      <c r="X194" s="2">
        <f>X189-X190-X193</f>
        <v>-1499.993366828402</v>
      </c>
      <c r="Y194" s="2">
        <f>Y189-Y190-Y193</f>
        <v>-1512.0847919169992</v>
      </c>
      <c r="Z194" s="2">
        <f>Z189-Z190-Z193</f>
        <v>-1696.9744430759984</v>
      </c>
      <c r="AA194" s="2">
        <f>AA189-AA190-AA193</f>
        <v>-2505.0510000000004</v>
      </c>
      <c r="AB194" s="2">
        <f>AB189-AB190-AB193</f>
        <v>-3748.1669999999995</v>
      </c>
      <c r="AC194" s="2"/>
      <c r="AD194" s="2"/>
      <c r="AE194" s="2"/>
      <c r="AF194" s="2"/>
      <c r="AG194" s="2"/>
      <c r="AH194" s="2"/>
    </row>
    <row r="195" spans="1:34">
      <c r="A195" s="30" t="s">
        <v>264</v>
      </c>
      <c r="B195" s="58" t="s">
        <v>117</v>
      </c>
      <c r="C195" s="73">
        <v>153.813647</v>
      </c>
      <c r="D195" s="73">
        <v>208.95965200000001</v>
      </c>
      <c r="E195" s="73">
        <v>277.06627099999997</v>
      </c>
      <c r="F195" s="73">
        <v>261.93806499999999</v>
      </c>
      <c r="G195" s="73">
        <v>308.78091699999999</v>
      </c>
      <c r="H195" s="73">
        <v>391.77619200000004</v>
      </c>
      <c r="I195" s="73">
        <v>431.422235</v>
      </c>
      <c r="J195" s="73">
        <v>516.33693000000005</v>
      </c>
      <c r="K195" s="73">
        <v>589.94068600000003</v>
      </c>
      <c r="L195" s="73">
        <v>866.65871299999992</v>
      </c>
      <c r="M195" s="73">
        <v>1007.3680469999999</v>
      </c>
      <c r="N195" s="73">
        <v>1272.0985369999999</v>
      </c>
      <c r="O195" s="73">
        <v>1793.8020099999999</v>
      </c>
      <c r="P195" s="73">
        <v>1642.0807870000001</v>
      </c>
      <c r="Q195" s="73">
        <v>1874.96135402</v>
      </c>
      <c r="R195" s="73">
        <v>2081.1287516433999</v>
      </c>
      <c r="S195" s="73">
        <v>2901.0719750399003</v>
      </c>
      <c r="T195" s="73">
        <v>3255.3136593824001</v>
      </c>
      <c r="U195" s="73">
        <v>3989.0833168152003</v>
      </c>
      <c r="V195" s="73">
        <v>4501.0099203820992</v>
      </c>
      <c r="W195" s="73">
        <v>4948.1581463700004</v>
      </c>
      <c r="X195" s="73">
        <v>6332.5354768037996</v>
      </c>
      <c r="Y195" s="73">
        <v>6842.9233725600006</v>
      </c>
      <c r="Z195" s="73">
        <v>7856.5086931900014</v>
      </c>
      <c r="AA195" s="73">
        <v>8912.4320000000007</v>
      </c>
      <c r="AB195" s="73">
        <v>10769.290999999999</v>
      </c>
      <c r="AC195" s="73"/>
      <c r="AD195" s="73"/>
      <c r="AE195" s="73"/>
      <c r="AF195" s="73"/>
      <c r="AG195" s="73"/>
      <c r="AH195" s="73"/>
    </row>
    <row r="196" spans="1:34">
      <c r="A196" s="31" t="s">
        <v>332</v>
      </c>
      <c r="B196" t="s">
        <v>87</v>
      </c>
      <c r="C196" s="73">
        <v>131.36475899999999</v>
      </c>
      <c r="D196" s="73">
        <v>185.57400100000001</v>
      </c>
      <c r="E196" s="73">
        <v>254.554891</v>
      </c>
      <c r="F196" s="73">
        <v>221.97492199999999</v>
      </c>
      <c r="G196" s="73">
        <v>259.771503</v>
      </c>
      <c r="H196" s="73">
        <v>329.15705500000001</v>
      </c>
      <c r="I196" s="73">
        <v>365.668948</v>
      </c>
      <c r="J196" s="73">
        <v>417.17828700000001</v>
      </c>
      <c r="K196" s="73">
        <v>473.24204400000002</v>
      </c>
      <c r="L196" s="73">
        <v>676.15748499999995</v>
      </c>
      <c r="M196" s="73">
        <v>811.39990799999998</v>
      </c>
      <c r="N196" s="73">
        <v>929.53787699999998</v>
      </c>
      <c r="O196" s="73">
        <v>1310.4875939999999</v>
      </c>
      <c r="P196" s="73">
        <v>1290.7032850000001</v>
      </c>
      <c r="Q196" s="73">
        <v>1457.9379499500001</v>
      </c>
      <c r="R196" s="73">
        <v>1618.17955992</v>
      </c>
      <c r="S196" s="73">
        <v>1753.5844716499998</v>
      </c>
      <c r="T196" s="73">
        <v>1918.05888779</v>
      </c>
      <c r="U196" s="73">
        <v>2351.5525512300001</v>
      </c>
      <c r="V196" s="73">
        <v>2462.1084538699997</v>
      </c>
      <c r="W196" s="73">
        <v>2503.73180963</v>
      </c>
      <c r="X196" s="73">
        <v>2999.3227041100004</v>
      </c>
      <c r="Y196" s="73">
        <v>3308.86945702</v>
      </c>
      <c r="Z196" s="73">
        <v>3565.4959368600003</v>
      </c>
      <c r="AA196" s="73">
        <v>4137.0119999999997</v>
      </c>
      <c r="AB196" s="73">
        <v>4661.4269999999997</v>
      </c>
      <c r="AC196" s="73"/>
      <c r="AD196" s="73"/>
      <c r="AE196" s="73"/>
      <c r="AF196" s="73"/>
      <c r="AG196" s="73"/>
      <c r="AH196" s="73"/>
    </row>
    <row r="197" spans="1:34">
      <c r="A197" s="31" t="s">
        <v>333</v>
      </c>
      <c r="B197" t="s">
        <v>124</v>
      </c>
      <c r="C197" s="73">
        <v>11.908148000000001</v>
      </c>
      <c r="D197" s="73">
        <v>13.722975</v>
      </c>
      <c r="E197" s="73">
        <v>15.652882999999999</v>
      </c>
      <c r="F197" s="73">
        <v>18.049869000000001</v>
      </c>
      <c r="G197" s="73">
        <v>29.690570000000001</v>
      </c>
      <c r="H197" s="73">
        <v>38.943140999999997</v>
      </c>
      <c r="I197" s="73">
        <v>53.299855000000001</v>
      </c>
      <c r="J197" s="73">
        <v>72.228193000000005</v>
      </c>
      <c r="K197" s="73">
        <v>81.405400999999998</v>
      </c>
      <c r="L197" s="73">
        <v>92.333619000000013</v>
      </c>
      <c r="M197" s="73">
        <v>129.83328499999999</v>
      </c>
      <c r="N197" s="73">
        <v>224.558527</v>
      </c>
      <c r="O197" s="73">
        <v>278.25338500000004</v>
      </c>
      <c r="P197" s="73">
        <v>121.235848</v>
      </c>
      <c r="Q197" s="73">
        <v>127.29106723000001</v>
      </c>
      <c r="R197" s="73">
        <v>244.75037637599999</v>
      </c>
      <c r="S197" s="73">
        <v>752.33199318820004</v>
      </c>
      <c r="T197" s="73">
        <v>874.35806775230003</v>
      </c>
      <c r="U197" s="73">
        <v>992.62069474970008</v>
      </c>
      <c r="V197" s="73">
        <v>1154.3723335883999</v>
      </c>
      <c r="W197" s="73">
        <v>1717.24547723</v>
      </c>
      <c r="X197" s="73">
        <v>2766.3046281767997</v>
      </c>
      <c r="Y197" s="73">
        <v>2818.28481573</v>
      </c>
      <c r="Z197" s="73">
        <v>3642.79912079</v>
      </c>
      <c r="AA197" s="73">
        <v>4231.0290000000005</v>
      </c>
      <c r="AB197" s="73">
        <v>5480.5330000000004</v>
      </c>
      <c r="AC197" s="73"/>
      <c r="AD197" s="73"/>
      <c r="AE197" s="73"/>
      <c r="AF197" s="73"/>
      <c r="AG197" s="73"/>
      <c r="AH197" s="73"/>
    </row>
    <row r="198" spans="1:34">
      <c r="A198" s="31" t="s">
        <v>334</v>
      </c>
      <c r="B198" t="s">
        <v>86</v>
      </c>
      <c r="C198" s="2">
        <f t="shared" ref="C198:S198" si="334">C195-C196-C197</f>
        <v>10.54074000000001</v>
      </c>
      <c r="D198" s="2">
        <f t="shared" si="334"/>
        <v>9.6626759999999958</v>
      </c>
      <c r="E198" s="2">
        <f t="shared" si="334"/>
        <v>6.858496999999975</v>
      </c>
      <c r="F198" s="2">
        <f t="shared" si="334"/>
        <v>21.913274000000001</v>
      </c>
      <c r="G198" s="2">
        <f t="shared" si="334"/>
        <v>19.318843999999991</v>
      </c>
      <c r="H198" s="2">
        <f t="shared" si="334"/>
        <v>23.675996000000026</v>
      </c>
      <c r="I198" s="2">
        <f t="shared" si="334"/>
        <v>12.453431999999999</v>
      </c>
      <c r="J198" s="2">
        <f t="shared" si="334"/>
        <v>26.930450000000036</v>
      </c>
      <c r="K198" s="2">
        <f t="shared" si="334"/>
        <v>35.293241000000009</v>
      </c>
      <c r="L198" s="2">
        <f t="shared" si="334"/>
        <v>98.167608999999956</v>
      </c>
      <c r="M198" s="2">
        <f t="shared" si="334"/>
        <v>66.134853999999962</v>
      </c>
      <c r="N198" s="2">
        <f t="shared" si="334"/>
        <v>118.00213299999987</v>
      </c>
      <c r="O198" s="2">
        <f t="shared" si="334"/>
        <v>205.0610309999999</v>
      </c>
      <c r="P198" s="2">
        <f t="shared" si="334"/>
        <v>230.14165400000005</v>
      </c>
      <c r="Q198" s="2">
        <f t="shared" si="334"/>
        <v>289.73233683999996</v>
      </c>
      <c r="R198" s="2">
        <f t="shared" si="334"/>
        <v>218.19881534739997</v>
      </c>
      <c r="S198" s="2">
        <f t="shared" si="334"/>
        <v>395.15551020170039</v>
      </c>
      <c r="T198" s="2">
        <f>T195-T196-T197</f>
        <v>462.89670384010014</v>
      </c>
      <c r="U198" s="2">
        <f t="shared" ref="U198:AB198" si="335">U195-U196-U197</f>
        <v>644.91007083550016</v>
      </c>
      <c r="V198" s="2">
        <f t="shared" si="335"/>
        <v>884.52913292369954</v>
      </c>
      <c r="W198" s="2">
        <f t="shared" si="335"/>
        <v>727.18085951000035</v>
      </c>
      <c r="X198" s="2">
        <f t="shared" si="335"/>
        <v>566.90814451699953</v>
      </c>
      <c r="Y198" s="2">
        <f t="shared" si="335"/>
        <v>715.76909981000063</v>
      </c>
      <c r="Z198" s="2">
        <f t="shared" si="335"/>
        <v>648.21363554000118</v>
      </c>
      <c r="AA198" s="2">
        <f t="shared" si="335"/>
        <v>544.39100000000053</v>
      </c>
      <c r="AB198" s="2">
        <f t="shared" si="335"/>
        <v>627.33099999999922</v>
      </c>
      <c r="AC198" s="2"/>
      <c r="AD198" s="2"/>
      <c r="AE198" s="2"/>
      <c r="AF198" s="2"/>
      <c r="AG198" s="2"/>
      <c r="AH198" s="2"/>
    </row>
    <row r="199" spans="1:34">
      <c r="A199" s="3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ht="15">
      <c r="A200" s="37" t="s">
        <v>273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R200" s="58"/>
    </row>
    <row r="201" spans="1:34">
      <c r="A201" s="32" t="s">
        <v>363</v>
      </c>
      <c r="D201" s="2"/>
      <c r="E201" s="2"/>
      <c r="F201" s="2"/>
      <c r="G201" s="2"/>
      <c r="H201" s="2"/>
      <c r="I201" s="2"/>
      <c r="J201" s="2"/>
      <c r="K201" s="2"/>
      <c r="R201" s="58"/>
    </row>
    <row r="202" spans="1:34">
      <c r="A202" s="33" t="s">
        <v>315</v>
      </c>
      <c r="C202" s="2">
        <v>38.300000000000011</v>
      </c>
      <c r="D202" s="2">
        <f t="shared" ref="D202:T203" si="336">D206-D212</f>
        <v>3.8000000000000114</v>
      </c>
      <c r="E202" s="2">
        <f t="shared" si="336"/>
        <v>-71.999999999999972</v>
      </c>
      <c r="F202" s="2">
        <f t="shared" si="336"/>
        <v>-211.10000000000002</v>
      </c>
      <c r="G202" s="2">
        <f t="shared" si="336"/>
        <v>-229.5</v>
      </c>
      <c r="H202" s="2">
        <f t="shared" si="336"/>
        <v>-218.70000000000002</v>
      </c>
      <c r="I202" s="2">
        <f t="shared" si="336"/>
        <v>-149.69999999999999</v>
      </c>
      <c r="J202" s="2">
        <f t="shared" si="336"/>
        <v>-134.69999999999999</v>
      </c>
      <c r="K202" s="2">
        <f t="shared" si="336"/>
        <v>-124.89999999999998</v>
      </c>
      <c r="L202" s="2">
        <f t="shared" si="336"/>
        <v>85.199999999999932</v>
      </c>
      <c r="M202" s="2">
        <f t="shared" si="336"/>
        <v>37.5</v>
      </c>
      <c r="N202" s="2">
        <f t="shared" si="336"/>
        <v>298.00000000000011</v>
      </c>
      <c r="O202" s="2">
        <f t="shared" si="336"/>
        <v>235.20000000000005</v>
      </c>
      <c r="P202" s="2">
        <f t="shared" si="336"/>
        <v>-102.80000000000018</v>
      </c>
      <c r="Q202" s="2">
        <f t="shared" si="336"/>
        <v>307.5</v>
      </c>
      <c r="R202" s="2">
        <f t="shared" si="336"/>
        <v>675.30000000000018</v>
      </c>
      <c r="S202" s="2">
        <f t="shared" si="336"/>
        <v>437.5</v>
      </c>
      <c r="T202" s="2">
        <f t="shared" si="336"/>
        <v>548.89999999999964</v>
      </c>
      <c r="U202" s="2">
        <f t="shared" ref="U202:V203" si="337">U206-U212</f>
        <v>682.30000000000018</v>
      </c>
      <c r="V202" s="2">
        <f t="shared" si="337"/>
        <v>459.30000000000018</v>
      </c>
      <c r="W202" s="2">
        <f t="shared" ref="W202:X202" si="338">W206-W212</f>
        <v>508.69999999999982</v>
      </c>
      <c r="X202" s="2">
        <f t="shared" si="338"/>
        <v>750.80000000000018</v>
      </c>
      <c r="Y202" s="2">
        <f t="shared" ref="Y202:Z202" si="339">Y206-Y212</f>
        <v>760.19999999999982</v>
      </c>
      <c r="Z202" s="2">
        <f t="shared" si="339"/>
        <v>209.19999999999982</v>
      </c>
      <c r="AA202" s="2">
        <f t="shared" ref="AA202:AB202" si="340">AA206-AA212</f>
        <v>-54.699999999999818</v>
      </c>
      <c r="AB202" s="2">
        <f t="shared" si="340"/>
        <v>284.10000000000036</v>
      </c>
      <c r="AC202" s="2"/>
      <c r="AD202" s="2"/>
      <c r="AE202" s="2"/>
      <c r="AF202" s="2"/>
      <c r="AG202" s="2"/>
      <c r="AH202" s="2"/>
    </row>
    <row r="203" spans="1:34">
      <c r="A203" s="33" t="s">
        <v>299</v>
      </c>
      <c r="C203" s="2">
        <v>74</v>
      </c>
      <c r="D203" s="2">
        <f t="shared" si="336"/>
        <v>-2.6999999999999886</v>
      </c>
      <c r="E203" s="2">
        <f t="shared" si="336"/>
        <v>-82.5</v>
      </c>
      <c r="F203" s="2">
        <f t="shared" si="336"/>
        <v>-215.89999999999998</v>
      </c>
      <c r="G203" s="2">
        <f t="shared" si="336"/>
        <v>-226</v>
      </c>
      <c r="H203" s="2">
        <f t="shared" si="336"/>
        <v>-207.10000000000002</v>
      </c>
      <c r="I203" s="2">
        <f t="shared" si="336"/>
        <v>-163.90000000000003</v>
      </c>
      <c r="J203" s="2">
        <f t="shared" si="336"/>
        <v>-151.5</v>
      </c>
      <c r="K203" s="2">
        <f t="shared" si="336"/>
        <v>-145.80000000000001</v>
      </c>
      <c r="L203" s="2">
        <f t="shared" si="336"/>
        <v>59.800000000000011</v>
      </c>
      <c r="M203" s="2">
        <f t="shared" si="336"/>
        <v>192</v>
      </c>
      <c r="N203" s="2">
        <f t="shared" si="336"/>
        <v>636</v>
      </c>
      <c r="O203" s="2">
        <f t="shared" si="336"/>
        <v>1093.6999999999998</v>
      </c>
      <c r="P203" s="2">
        <f t="shared" si="336"/>
        <v>1041.5</v>
      </c>
      <c r="Q203" s="2">
        <f t="shared" si="336"/>
        <v>1206.4000000000001</v>
      </c>
      <c r="R203" s="2">
        <f t="shared" si="336"/>
        <v>1398.5000000000002</v>
      </c>
      <c r="S203" s="2">
        <f t="shared" si="336"/>
        <v>2011.1</v>
      </c>
      <c r="T203" s="2">
        <f t="shared" si="336"/>
        <v>2295.4</v>
      </c>
      <c r="U203" s="2">
        <f t="shared" si="337"/>
        <v>2486.8000000000002</v>
      </c>
      <c r="V203" s="2">
        <f t="shared" si="337"/>
        <v>2449</v>
      </c>
      <c r="W203" s="2">
        <f t="shared" ref="W203:X203" si="341">W207-W213</f>
        <v>2302.1</v>
      </c>
      <c r="X203" s="2">
        <f t="shared" si="341"/>
        <v>2555.9</v>
      </c>
      <c r="Y203" s="2">
        <f t="shared" ref="Y203:Z203" si="342">Y207-Y213</f>
        <v>2747.2999999999997</v>
      </c>
      <c r="Z203" s="2">
        <f t="shared" si="342"/>
        <v>2920.3</v>
      </c>
      <c r="AA203" s="2">
        <f t="shared" ref="AA203:AB203" si="343">AA207-AA213</f>
        <v>3054.9</v>
      </c>
      <c r="AB203" s="2">
        <f t="shared" si="343"/>
        <v>3331.1000000000004</v>
      </c>
      <c r="AC203" s="2"/>
      <c r="AD203" s="2"/>
      <c r="AE203" s="2"/>
      <c r="AF203" s="2"/>
      <c r="AG203" s="2"/>
      <c r="AH203" s="2"/>
    </row>
    <row r="204" spans="1:34">
      <c r="A204" s="33" t="s">
        <v>300</v>
      </c>
      <c r="C204" s="2">
        <v>-35.699999999999989</v>
      </c>
      <c r="D204" s="2">
        <f t="shared" ref="D204:T204" si="344">D210-D214</f>
        <v>6.5</v>
      </c>
      <c r="E204" s="2">
        <f t="shared" si="344"/>
        <v>10.500000000000028</v>
      </c>
      <c r="F204" s="2">
        <f t="shared" si="344"/>
        <v>4.7999999999999545</v>
      </c>
      <c r="G204" s="2">
        <f t="shared" si="344"/>
        <v>-3.5</v>
      </c>
      <c r="H204" s="2">
        <f t="shared" si="344"/>
        <v>-11.599999999999994</v>
      </c>
      <c r="I204" s="2">
        <f t="shared" si="344"/>
        <v>14.200000000000045</v>
      </c>
      <c r="J204" s="2">
        <f t="shared" si="344"/>
        <v>16.800000000000011</v>
      </c>
      <c r="K204" s="2">
        <f t="shared" si="344"/>
        <v>20.900000000000034</v>
      </c>
      <c r="L204" s="2">
        <f t="shared" si="344"/>
        <v>25.39999999999992</v>
      </c>
      <c r="M204" s="2">
        <f t="shared" si="344"/>
        <v>-154.5</v>
      </c>
      <c r="N204" s="2">
        <f t="shared" si="344"/>
        <v>-337.99999999999989</v>
      </c>
      <c r="O204" s="2">
        <f t="shared" si="344"/>
        <v>-858.5</v>
      </c>
      <c r="P204" s="2">
        <f t="shared" si="344"/>
        <v>-1144.3000000000002</v>
      </c>
      <c r="Q204" s="2">
        <f t="shared" si="344"/>
        <v>-898.90000000000009</v>
      </c>
      <c r="R204" s="2">
        <f t="shared" si="344"/>
        <v>-723.2</v>
      </c>
      <c r="S204" s="2">
        <f t="shared" si="344"/>
        <v>-1573.6</v>
      </c>
      <c r="T204" s="2">
        <f t="shared" si="344"/>
        <v>-1746.5000000000005</v>
      </c>
      <c r="U204" s="2">
        <f t="shared" ref="U204:V204" si="345">U210-U214</f>
        <v>-1804.5</v>
      </c>
      <c r="V204" s="2">
        <f t="shared" si="345"/>
        <v>-1989.6999999999998</v>
      </c>
      <c r="W204" s="2">
        <f t="shared" ref="W204:X204" si="346">W210-W214</f>
        <v>-1793.4</v>
      </c>
      <c r="X204" s="2">
        <f t="shared" si="346"/>
        <v>-1805.1</v>
      </c>
      <c r="Y204" s="2">
        <f t="shared" ref="Y204:Z204" si="347">Y210-Y214</f>
        <v>-1987.1</v>
      </c>
      <c r="Z204" s="2">
        <f t="shared" si="347"/>
        <v>-2711.1000000000004</v>
      </c>
      <c r="AA204" s="2">
        <f t="shared" ref="AA204:AB204" si="348">AA210-AA214</f>
        <v>-3109.6000000000004</v>
      </c>
      <c r="AB204" s="2">
        <f t="shared" si="348"/>
        <v>-3046.9999999999995</v>
      </c>
      <c r="AC204" s="2"/>
      <c r="AD204" s="2"/>
      <c r="AE204" s="2"/>
      <c r="AF204" s="2"/>
      <c r="AG204" s="2"/>
      <c r="AH204" s="2"/>
    </row>
    <row r="205" spans="1:34">
      <c r="A205" s="31" t="s">
        <v>318</v>
      </c>
      <c r="C205" s="2"/>
      <c r="D205" s="2"/>
      <c r="E205" s="2"/>
      <c r="F205" s="2"/>
      <c r="G205" s="2"/>
      <c r="H205" s="2"/>
      <c r="I205" s="2"/>
      <c r="J205" s="2"/>
      <c r="K205" s="2"/>
      <c r="L205" s="2"/>
      <c r="R205" s="58"/>
    </row>
    <row r="206" spans="1:34">
      <c r="A206" s="33" t="s">
        <v>315</v>
      </c>
      <c r="C206" s="2">
        <v>207.3</v>
      </c>
      <c r="D206" s="2">
        <f t="shared" ref="D206:T206" si="349">ROUND(D170/D241,1)</f>
        <v>211.9</v>
      </c>
      <c r="E206" s="2">
        <f t="shared" si="349"/>
        <v>229.9</v>
      </c>
      <c r="F206" s="2">
        <f t="shared" si="349"/>
        <v>172.7</v>
      </c>
      <c r="G206" s="2">
        <f t="shared" si="349"/>
        <v>179.7</v>
      </c>
      <c r="H206" s="2">
        <f t="shared" si="349"/>
        <v>158.9</v>
      </c>
      <c r="I206" s="2">
        <f t="shared" si="349"/>
        <v>248</v>
      </c>
      <c r="J206" s="2">
        <f t="shared" si="349"/>
        <v>305.5</v>
      </c>
      <c r="K206" s="2">
        <f t="shared" si="349"/>
        <v>312.3</v>
      </c>
      <c r="L206" s="2">
        <f t="shared" si="349"/>
        <v>545.79999999999995</v>
      </c>
      <c r="M206" s="2">
        <f t="shared" si="349"/>
        <v>634.1</v>
      </c>
      <c r="N206" s="2">
        <f t="shared" si="349"/>
        <v>1156.9000000000001</v>
      </c>
      <c r="O206" s="2">
        <f t="shared" si="349"/>
        <v>1859</v>
      </c>
      <c r="P206" s="2">
        <f t="shared" si="349"/>
        <v>2215</v>
      </c>
      <c r="Q206" s="2">
        <f t="shared" si="349"/>
        <v>2706.3</v>
      </c>
      <c r="R206" s="2">
        <f t="shared" si="349"/>
        <v>3144.4</v>
      </c>
      <c r="S206" s="2">
        <f t="shared" si="349"/>
        <v>3371.3</v>
      </c>
      <c r="T206" s="2">
        <f t="shared" si="349"/>
        <v>3639.2</v>
      </c>
      <c r="U206" s="2">
        <f t="shared" ref="U206:Z206" si="350">ROUND(U170/U241,1)</f>
        <v>3770</v>
      </c>
      <c r="V206" s="2">
        <f t="shared" si="350"/>
        <v>3547.3</v>
      </c>
      <c r="W206" s="2">
        <f t="shared" si="350"/>
        <v>3795.6</v>
      </c>
      <c r="X206" s="2">
        <f t="shared" si="350"/>
        <v>4007.5</v>
      </c>
      <c r="Y206" s="2">
        <f t="shared" si="350"/>
        <v>4680.2</v>
      </c>
      <c r="Z206" s="2">
        <f t="shared" si="350"/>
        <v>4800.8</v>
      </c>
      <c r="AA206" s="2">
        <f t="shared" ref="AA206:AB206" si="351">ROUND(AA170/AA241,1)</f>
        <v>5230.3</v>
      </c>
      <c r="AB206" s="2">
        <f t="shared" si="351"/>
        <v>5768.1</v>
      </c>
      <c r="AC206" s="2"/>
      <c r="AD206" s="2"/>
      <c r="AE206" s="2"/>
      <c r="AF206" s="2"/>
      <c r="AG206" s="2"/>
      <c r="AH206" s="2"/>
    </row>
    <row r="207" spans="1:34">
      <c r="A207" s="33" t="s">
        <v>299</v>
      </c>
      <c r="C207" s="2">
        <v>193.5</v>
      </c>
      <c r="D207" s="2">
        <f t="shared" ref="D207:T207" si="352">ROUND(D185/D241,1)</f>
        <v>190.3</v>
      </c>
      <c r="E207" s="2">
        <f t="shared" si="352"/>
        <v>198.7</v>
      </c>
      <c r="F207" s="2">
        <f t="shared" si="352"/>
        <v>126.5</v>
      </c>
      <c r="G207" s="2">
        <f t="shared" si="352"/>
        <v>134.5</v>
      </c>
      <c r="H207" s="2">
        <f t="shared" si="352"/>
        <v>112</v>
      </c>
      <c r="I207" s="2">
        <f t="shared" si="352"/>
        <v>163.69999999999999</v>
      </c>
      <c r="J207" s="2">
        <f t="shared" si="352"/>
        <v>202.2</v>
      </c>
      <c r="K207" s="2">
        <f t="shared" si="352"/>
        <v>196.2</v>
      </c>
      <c r="L207" s="2">
        <f t="shared" si="352"/>
        <v>386.6</v>
      </c>
      <c r="M207" s="2">
        <f t="shared" si="352"/>
        <v>479.3</v>
      </c>
      <c r="N207" s="2">
        <f t="shared" si="352"/>
        <v>933.6</v>
      </c>
      <c r="O207" s="2">
        <f t="shared" si="352"/>
        <v>1412.6</v>
      </c>
      <c r="P207" s="2">
        <f t="shared" si="352"/>
        <v>1505</v>
      </c>
      <c r="Q207" s="2">
        <f t="shared" si="352"/>
        <v>2113.8000000000002</v>
      </c>
      <c r="R207" s="2">
        <f t="shared" si="352"/>
        <v>2268.8000000000002</v>
      </c>
      <c r="S207" s="2">
        <f t="shared" si="352"/>
        <v>2819.5</v>
      </c>
      <c r="T207" s="2">
        <f t="shared" si="352"/>
        <v>2873.8</v>
      </c>
      <c r="U207" s="2">
        <f t="shared" ref="U207:V207" si="353">ROUND(U185/U241,1)</f>
        <v>2824.3</v>
      </c>
      <c r="V207" s="2">
        <f t="shared" si="353"/>
        <v>2700.6</v>
      </c>
      <c r="W207" s="2">
        <f t="shared" ref="W207:X207" si="354">ROUND(W185/W241,1)</f>
        <v>2522.1</v>
      </c>
      <c r="X207" s="2">
        <f t="shared" si="354"/>
        <v>2756.5</v>
      </c>
      <c r="Y207" s="2">
        <f t="shared" ref="Y207:Z207" si="355">ROUND(Y185/Y241,1)</f>
        <v>3039.2</v>
      </c>
      <c r="Z207" s="2">
        <f t="shared" si="355"/>
        <v>3288.8</v>
      </c>
      <c r="AA207" s="2">
        <f t="shared" ref="AA207:AB207" si="356">ROUND(AA185/AA241,1)</f>
        <v>3505.8</v>
      </c>
      <c r="AB207" s="2">
        <f t="shared" si="356"/>
        <v>3910.9</v>
      </c>
      <c r="AC207" s="2"/>
      <c r="AD207" s="2"/>
      <c r="AE207" s="2"/>
      <c r="AF207" s="2"/>
      <c r="AG207" s="2"/>
      <c r="AH207" s="2"/>
    </row>
    <row r="208" spans="1:34">
      <c r="A208" s="35" t="s">
        <v>328</v>
      </c>
      <c r="C208" s="2">
        <v>193.5</v>
      </c>
      <c r="D208" s="2">
        <f t="shared" ref="D208:T208" si="357">ROUND(D186/D241,1)</f>
        <v>190.3</v>
      </c>
      <c r="E208" s="2">
        <f t="shared" si="357"/>
        <v>198.3</v>
      </c>
      <c r="F208" s="2">
        <f t="shared" si="357"/>
        <v>126.5</v>
      </c>
      <c r="G208" s="2">
        <f t="shared" si="357"/>
        <v>134.5</v>
      </c>
      <c r="H208" s="2">
        <f t="shared" si="357"/>
        <v>112</v>
      </c>
      <c r="I208" s="2">
        <f t="shared" si="357"/>
        <v>161.9</v>
      </c>
      <c r="J208" s="2">
        <f t="shared" si="357"/>
        <v>202.2</v>
      </c>
      <c r="K208" s="2">
        <f t="shared" si="357"/>
        <v>196.2</v>
      </c>
      <c r="L208" s="2">
        <f t="shared" si="357"/>
        <v>386.6</v>
      </c>
      <c r="M208" s="2">
        <f t="shared" si="357"/>
        <v>478.6</v>
      </c>
      <c r="N208" s="2">
        <f t="shared" si="357"/>
        <v>930.8</v>
      </c>
      <c r="O208" s="2">
        <f t="shared" si="357"/>
        <v>1361.1</v>
      </c>
      <c r="P208" s="2">
        <f t="shared" si="357"/>
        <v>1480.1</v>
      </c>
      <c r="Q208" s="2">
        <f t="shared" si="357"/>
        <v>2110.4</v>
      </c>
      <c r="R208" s="2">
        <f t="shared" si="357"/>
        <v>2263.9</v>
      </c>
      <c r="S208" s="2">
        <f t="shared" si="357"/>
        <v>2818.2</v>
      </c>
      <c r="T208" s="2">
        <f t="shared" si="357"/>
        <v>2873</v>
      </c>
      <c r="U208" s="2">
        <f t="shared" ref="U208:V208" si="358">ROUND(U186/U241,1)</f>
        <v>2823.4</v>
      </c>
      <c r="V208" s="2">
        <f t="shared" si="358"/>
        <v>2699.1</v>
      </c>
      <c r="W208" s="2">
        <f t="shared" ref="W208:X208" si="359">ROUND(W186/W241,1)</f>
        <v>2520.6999999999998</v>
      </c>
      <c r="X208" s="2">
        <f t="shared" si="359"/>
        <v>2756.4</v>
      </c>
      <c r="Y208" s="2">
        <f t="shared" ref="Y208:Z208" si="360">ROUND(Y186/Y241,1)</f>
        <v>3039</v>
      </c>
      <c r="Z208" s="2">
        <f t="shared" si="360"/>
        <v>3288.2</v>
      </c>
      <c r="AA208" s="2">
        <f t="shared" ref="AA208:AB208" si="361">ROUND(AA186/AA241,1)</f>
        <v>3504</v>
      </c>
      <c r="AB208" s="2">
        <f t="shared" si="361"/>
        <v>3910.6</v>
      </c>
      <c r="AC208" s="2"/>
      <c r="AD208" s="2"/>
      <c r="AE208" s="2"/>
      <c r="AF208" s="2"/>
      <c r="AG208" s="2"/>
      <c r="AH208" s="2"/>
    </row>
    <row r="209" spans="1:34">
      <c r="A209" s="35" t="s">
        <v>329</v>
      </c>
      <c r="C209" s="2">
        <v>0</v>
      </c>
      <c r="D209" s="2">
        <f t="shared" ref="D209:T209" si="362">D207-D208</f>
        <v>0</v>
      </c>
      <c r="E209" s="2">
        <f t="shared" si="362"/>
        <v>0.39999999999997726</v>
      </c>
      <c r="F209" s="2">
        <f t="shared" si="362"/>
        <v>0</v>
      </c>
      <c r="G209" s="2">
        <f t="shared" si="362"/>
        <v>0</v>
      </c>
      <c r="H209" s="2">
        <f t="shared" si="362"/>
        <v>0</v>
      </c>
      <c r="I209" s="2">
        <f t="shared" si="362"/>
        <v>1.7999999999999829</v>
      </c>
      <c r="J209" s="2">
        <f t="shared" si="362"/>
        <v>0</v>
      </c>
      <c r="K209" s="2">
        <f t="shared" si="362"/>
        <v>0</v>
      </c>
      <c r="L209" s="2">
        <f t="shared" si="362"/>
        <v>0</v>
      </c>
      <c r="M209" s="2">
        <f t="shared" si="362"/>
        <v>0.69999999999998863</v>
      </c>
      <c r="N209" s="2">
        <f t="shared" si="362"/>
        <v>2.8000000000000682</v>
      </c>
      <c r="O209" s="2">
        <f t="shared" si="362"/>
        <v>51.5</v>
      </c>
      <c r="P209" s="2">
        <f t="shared" si="362"/>
        <v>24.900000000000091</v>
      </c>
      <c r="Q209" s="2">
        <f t="shared" si="362"/>
        <v>3.4000000000000909</v>
      </c>
      <c r="R209" s="2">
        <f t="shared" si="362"/>
        <v>4.9000000000000909</v>
      </c>
      <c r="S209" s="2">
        <f t="shared" si="362"/>
        <v>1.3000000000001819</v>
      </c>
      <c r="T209" s="2">
        <f t="shared" si="362"/>
        <v>0.8000000000001819</v>
      </c>
      <c r="U209" s="2">
        <f t="shared" ref="U209:V209" si="363">U207-U208</f>
        <v>0.90000000000009095</v>
      </c>
      <c r="V209" s="2">
        <f t="shared" si="363"/>
        <v>1.5</v>
      </c>
      <c r="W209" s="2">
        <f t="shared" ref="W209:X209" si="364">W207-W208</f>
        <v>1.4000000000000909</v>
      </c>
      <c r="X209" s="2">
        <f t="shared" si="364"/>
        <v>9.9999999999909051E-2</v>
      </c>
      <c r="Y209" s="2">
        <f t="shared" ref="Y209:Z209" si="365">Y207-Y208</f>
        <v>0.1999999999998181</v>
      </c>
      <c r="Z209" s="2">
        <f t="shared" si="365"/>
        <v>0.6000000000003638</v>
      </c>
      <c r="AA209" s="2">
        <f t="shared" ref="AA209:AB209" si="366">AA207-AA208</f>
        <v>1.8000000000001819</v>
      </c>
      <c r="AB209" s="2">
        <f t="shared" si="366"/>
        <v>0.3000000000001819</v>
      </c>
      <c r="AC209" s="2"/>
      <c r="AD209" s="2"/>
      <c r="AE209" s="2"/>
      <c r="AF209" s="2"/>
      <c r="AG209" s="2"/>
      <c r="AH209" s="2"/>
    </row>
    <row r="210" spans="1:34">
      <c r="A210" s="33" t="s">
        <v>300</v>
      </c>
      <c r="C210" s="2">
        <v>13.800000000000011</v>
      </c>
      <c r="D210" s="2">
        <f t="shared" ref="D210:T210" si="367">D206-D207</f>
        <v>21.599999999999994</v>
      </c>
      <c r="E210" s="2">
        <f t="shared" si="367"/>
        <v>31.200000000000017</v>
      </c>
      <c r="F210" s="2">
        <f t="shared" si="367"/>
        <v>46.199999999999989</v>
      </c>
      <c r="G210" s="2">
        <f t="shared" si="367"/>
        <v>45.199999999999989</v>
      </c>
      <c r="H210" s="2">
        <f t="shared" si="367"/>
        <v>46.900000000000006</v>
      </c>
      <c r="I210" s="2">
        <f t="shared" si="367"/>
        <v>84.300000000000011</v>
      </c>
      <c r="J210" s="2">
        <f t="shared" si="367"/>
        <v>103.30000000000001</v>
      </c>
      <c r="K210" s="2">
        <f t="shared" si="367"/>
        <v>116.10000000000002</v>
      </c>
      <c r="L210" s="2">
        <f t="shared" si="367"/>
        <v>159.19999999999993</v>
      </c>
      <c r="M210" s="2">
        <f t="shared" si="367"/>
        <v>154.80000000000001</v>
      </c>
      <c r="N210" s="2">
        <f t="shared" si="367"/>
        <v>223.30000000000007</v>
      </c>
      <c r="O210" s="2">
        <f t="shared" si="367"/>
        <v>446.40000000000009</v>
      </c>
      <c r="P210" s="2">
        <f t="shared" si="367"/>
        <v>710</v>
      </c>
      <c r="Q210" s="2">
        <f t="shared" si="367"/>
        <v>592.5</v>
      </c>
      <c r="R210" s="2">
        <f t="shared" si="367"/>
        <v>875.59999999999991</v>
      </c>
      <c r="S210" s="2">
        <f t="shared" si="367"/>
        <v>551.80000000000018</v>
      </c>
      <c r="T210" s="2">
        <f t="shared" si="367"/>
        <v>765.39999999999964</v>
      </c>
      <c r="U210" s="2">
        <f t="shared" ref="U210:V210" si="368">U206-U207</f>
        <v>945.69999999999982</v>
      </c>
      <c r="V210" s="2">
        <f t="shared" si="368"/>
        <v>846.70000000000027</v>
      </c>
      <c r="W210" s="2">
        <f t="shared" ref="W210:X210" si="369">W206-W207</f>
        <v>1273.5</v>
      </c>
      <c r="X210" s="2">
        <f t="shared" si="369"/>
        <v>1251</v>
      </c>
      <c r="Y210" s="2">
        <f t="shared" ref="Y210:Z210" si="370">Y206-Y207</f>
        <v>1641</v>
      </c>
      <c r="Z210" s="2">
        <f t="shared" si="370"/>
        <v>1512</v>
      </c>
      <c r="AA210" s="2">
        <f t="shared" ref="AA210:AB210" si="371">AA206-AA207</f>
        <v>1724.5</v>
      </c>
      <c r="AB210" s="2">
        <f t="shared" si="371"/>
        <v>1857.2000000000003</v>
      </c>
      <c r="AC210" s="2"/>
      <c r="AD210" s="2"/>
      <c r="AE210" s="2"/>
      <c r="AF210" s="2"/>
      <c r="AG210" s="2"/>
      <c r="AH210" s="2"/>
    </row>
    <row r="211" spans="1:34">
      <c r="A211" s="31" t="s">
        <v>319</v>
      </c>
      <c r="C211" s="2"/>
      <c r="D211" s="2"/>
      <c r="E211" s="2"/>
      <c r="F211" s="2"/>
      <c r="G211" s="2"/>
      <c r="H211" s="2"/>
      <c r="I211" s="2"/>
      <c r="J211" s="2"/>
      <c r="K211" s="2"/>
      <c r="L211" s="2"/>
      <c r="R211" s="58"/>
    </row>
    <row r="212" spans="1:34">
      <c r="A212" s="33" t="s">
        <v>315</v>
      </c>
      <c r="C212" s="2">
        <v>169</v>
      </c>
      <c r="D212" s="2">
        <f t="shared" ref="D212:T212" si="372">ROUND(D171/D241,1)</f>
        <v>208.1</v>
      </c>
      <c r="E212" s="2">
        <f t="shared" si="372"/>
        <v>301.89999999999998</v>
      </c>
      <c r="F212" s="2">
        <f t="shared" si="372"/>
        <v>383.8</v>
      </c>
      <c r="G212" s="2">
        <f t="shared" si="372"/>
        <v>409.2</v>
      </c>
      <c r="H212" s="2">
        <f t="shared" si="372"/>
        <v>377.6</v>
      </c>
      <c r="I212" s="2">
        <f t="shared" si="372"/>
        <v>397.7</v>
      </c>
      <c r="J212" s="2">
        <f t="shared" si="372"/>
        <v>440.2</v>
      </c>
      <c r="K212" s="2">
        <f t="shared" si="372"/>
        <v>437.2</v>
      </c>
      <c r="L212" s="2">
        <f t="shared" si="372"/>
        <v>460.6</v>
      </c>
      <c r="M212" s="2">
        <f t="shared" si="372"/>
        <v>596.6</v>
      </c>
      <c r="N212" s="2">
        <f t="shared" si="372"/>
        <v>858.9</v>
      </c>
      <c r="O212" s="2">
        <f t="shared" si="372"/>
        <v>1623.8</v>
      </c>
      <c r="P212" s="2">
        <f t="shared" si="372"/>
        <v>2317.8000000000002</v>
      </c>
      <c r="Q212" s="2">
        <f t="shared" si="372"/>
        <v>2398.8000000000002</v>
      </c>
      <c r="R212" s="2">
        <f t="shared" si="372"/>
        <v>2469.1</v>
      </c>
      <c r="S212" s="2">
        <f t="shared" si="372"/>
        <v>2933.8</v>
      </c>
      <c r="T212" s="2">
        <f t="shared" si="372"/>
        <v>3090.3</v>
      </c>
      <c r="U212" s="2">
        <f t="shared" ref="U212:V212" si="373">ROUND(U171/U241,1)</f>
        <v>3087.7</v>
      </c>
      <c r="V212" s="2">
        <f t="shared" si="373"/>
        <v>3088</v>
      </c>
      <c r="W212" s="2">
        <f t="shared" ref="W212:X212" si="374">ROUND(W171/W241,1)</f>
        <v>3286.9</v>
      </c>
      <c r="X212" s="2">
        <f t="shared" si="374"/>
        <v>3256.7</v>
      </c>
      <c r="Y212" s="2">
        <f>ROUND(Y171/Y241,1)</f>
        <v>3920</v>
      </c>
      <c r="Z212" s="2">
        <f>ROUND(Z171/Z241,1)</f>
        <v>4591.6000000000004</v>
      </c>
      <c r="AA212" s="2">
        <f>ROUND(AA171/AA241,1)</f>
        <v>5285</v>
      </c>
      <c r="AB212" s="2">
        <f>ROUND(AB171/AB241,1)</f>
        <v>5484</v>
      </c>
      <c r="AC212" s="2"/>
      <c r="AD212" s="2"/>
      <c r="AE212" s="2"/>
      <c r="AF212" s="2"/>
      <c r="AG212" s="2"/>
      <c r="AH212" s="2"/>
    </row>
    <row r="213" spans="1:34">
      <c r="A213" s="33" t="s">
        <v>299</v>
      </c>
      <c r="C213" s="2">
        <v>119.5</v>
      </c>
      <c r="D213" s="2">
        <f t="shared" ref="D213:T213" si="375">ROUND(D188/D241,1)</f>
        <v>193</v>
      </c>
      <c r="E213" s="2">
        <f t="shared" si="375"/>
        <v>281.2</v>
      </c>
      <c r="F213" s="2">
        <f t="shared" si="375"/>
        <v>342.4</v>
      </c>
      <c r="G213" s="2">
        <f t="shared" si="375"/>
        <v>360.5</v>
      </c>
      <c r="H213" s="2">
        <f t="shared" si="375"/>
        <v>319.10000000000002</v>
      </c>
      <c r="I213" s="2">
        <f t="shared" si="375"/>
        <v>327.60000000000002</v>
      </c>
      <c r="J213" s="2">
        <f t="shared" si="375"/>
        <v>353.7</v>
      </c>
      <c r="K213" s="2">
        <f t="shared" si="375"/>
        <v>342</v>
      </c>
      <c r="L213" s="2">
        <f t="shared" si="375"/>
        <v>326.8</v>
      </c>
      <c r="M213" s="2">
        <f t="shared" si="375"/>
        <v>287.3</v>
      </c>
      <c r="N213" s="2">
        <f t="shared" si="375"/>
        <v>297.60000000000002</v>
      </c>
      <c r="O213" s="2">
        <f t="shared" si="375"/>
        <v>318.89999999999998</v>
      </c>
      <c r="P213" s="2">
        <f t="shared" si="375"/>
        <v>463.5</v>
      </c>
      <c r="Q213" s="2">
        <f t="shared" si="375"/>
        <v>907.4</v>
      </c>
      <c r="R213" s="2">
        <f t="shared" si="375"/>
        <v>870.3</v>
      </c>
      <c r="S213" s="2">
        <f t="shared" si="375"/>
        <v>808.4</v>
      </c>
      <c r="T213" s="2">
        <f t="shared" si="375"/>
        <v>578.4</v>
      </c>
      <c r="U213" s="2">
        <f t="shared" ref="U213:V213" si="376">ROUND(U188/U241,1)</f>
        <v>337.5</v>
      </c>
      <c r="V213" s="2">
        <f t="shared" si="376"/>
        <v>251.6</v>
      </c>
      <c r="W213" s="2">
        <f t="shared" ref="W213:X213" si="377">ROUND(W188/W241,1)</f>
        <v>220</v>
      </c>
      <c r="X213" s="2">
        <f t="shared" si="377"/>
        <v>200.6</v>
      </c>
      <c r="Y213" s="2">
        <f t="shared" ref="Y213" si="378">ROUND(Y188/Y241,1)</f>
        <v>291.89999999999998</v>
      </c>
      <c r="Z213" s="2">
        <f>ROUND(Z188/Z241,1)</f>
        <v>368.5</v>
      </c>
      <c r="AA213" s="2">
        <f>ROUND(AA188/AA241,1)</f>
        <v>450.9</v>
      </c>
      <c r="AB213" s="2">
        <f>ROUND(AB188/AB241,1)</f>
        <v>579.79999999999995</v>
      </c>
      <c r="AC213" s="2"/>
      <c r="AD213" s="2"/>
      <c r="AE213" s="2"/>
      <c r="AF213" s="2"/>
      <c r="AG213" s="2"/>
      <c r="AH213" s="2"/>
    </row>
    <row r="214" spans="1:34">
      <c r="A214" s="33" t="s">
        <v>300</v>
      </c>
      <c r="C214" s="2">
        <v>49.5</v>
      </c>
      <c r="D214" s="2">
        <f t="shared" ref="D214:T214" si="379">D212-D213</f>
        <v>15.099999999999994</v>
      </c>
      <c r="E214" s="2">
        <f t="shared" si="379"/>
        <v>20.699999999999989</v>
      </c>
      <c r="F214" s="2">
        <f t="shared" si="379"/>
        <v>41.400000000000034</v>
      </c>
      <c r="G214" s="2">
        <f t="shared" si="379"/>
        <v>48.699999999999989</v>
      </c>
      <c r="H214" s="2">
        <f t="shared" si="379"/>
        <v>58.5</v>
      </c>
      <c r="I214" s="2">
        <f t="shared" si="379"/>
        <v>70.099999999999966</v>
      </c>
      <c r="J214" s="2">
        <f t="shared" si="379"/>
        <v>86.5</v>
      </c>
      <c r="K214" s="2">
        <f t="shared" si="379"/>
        <v>95.199999999999989</v>
      </c>
      <c r="L214" s="2">
        <f t="shared" si="379"/>
        <v>133.80000000000001</v>
      </c>
      <c r="M214" s="2">
        <f t="shared" si="379"/>
        <v>309.3</v>
      </c>
      <c r="N214" s="2">
        <f t="shared" si="379"/>
        <v>561.29999999999995</v>
      </c>
      <c r="O214" s="2">
        <f t="shared" si="379"/>
        <v>1304.9000000000001</v>
      </c>
      <c r="P214" s="2">
        <f t="shared" si="379"/>
        <v>1854.3000000000002</v>
      </c>
      <c r="Q214" s="2">
        <f t="shared" si="379"/>
        <v>1491.4</v>
      </c>
      <c r="R214" s="2">
        <f t="shared" si="379"/>
        <v>1598.8</v>
      </c>
      <c r="S214" s="2">
        <f t="shared" si="379"/>
        <v>2125.4</v>
      </c>
      <c r="T214" s="2">
        <f t="shared" si="379"/>
        <v>2511.9</v>
      </c>
      <c r="U214" s="2">
        <f t="shared" ref="U214:V214" si="380">U212-U213</f>
        <v>2750.2</v>
      </c>
      <c r="V214" s="2">
        <f t="shared" si="380"/>
        <v>2836.4</v>
      </c>
      <c r="W214" s="2">
        <f t="shared" ref="W214:X214" si="381">W212-W213</f>
        <v>3066.9</v>
      </c>
      <c r="X214" s="2">
        <f t="shared" si="381"/>
        <v>3056.1</v>
      </c>
      <c r="Y214" s="2">
        <f>Y212-Y213</f>
        <v>3628.1</v>
      </c>
      <c r="Z214" s="2">
        <f>Z212-Z213</f>
        <v>4223.1000000000004</v>
      </c>
      <c r="AA214" s="2">
        <f>AA212-AA213</f>
        <v>4834.1000000000004</v>
      </c>
      <c r="AB214" s="2">
        <f>AB212-AB213</f>
        <v>4904.2</v>
      </c>
      <c r="AC214" s="2"/>
      <c r="AD214" s="2"/>
      <c r="AE214" s="2"/>
      <c r="AF214" s="2"/>
      <c r="AG214" s="2"/>
      <c r="AH214" s="2"/>
    </row>
    <row r="215" spans="1:34">
      <c r="A215" s="32" t="s">
        <v>364</v>
      </c>
      <c r="C215" s="2">
        <v>-15.304443000000006</v>
      </c>
      <c r="D215" s="2">
        <f t="shared" ref="D215:T215" si="382">D173-D190</f>
        <v>-11.008931000000018</v>
      </c>
      <c r="E215" s="2">
        <f t="shared" si="382"/>
        <v>-3.3989109999999982</v>
      </c>
      <c r="F215" s="2">
        <f t="shared" si="382"/>
        <v>-14.408771000000002</v>
      </c>
      <c r="G215" s="2">
        <f t="shared" si="382"/>
        <v>-15.030361000000084</v>
      </c>
      <c r="H215" s="2">
        <f t="shared" si="382"/>
        <v>-13.333047000000079</v>
      </c>
      <c r="I215" s="2">
        <f t="shared" si="382"/>
        <v>-15.740731999999866</v>
      </c>
      <c r="J215" s="2">
        <f t="shared" si="382"/>
        <v>-43.877116999999998</v>
      </c>
      <c r="K215" s="2">
        <f t="shared" si="382"/>
        <v>-20.395622000000003</v>
      </c>
      <c r="L215" s="2">
        <f t="shared" si="382"/>
        <v>14.118845000000078</v>
      </c>
      <c r="M215" s="2">
        <f t="shared" si="382"/>
        <v>-13.295625389999941</v>
      </c>
      <c r="N215" s="2">
        <f t="shared" si="382"/>
        <v>6.1809160999999904</v>
      </c>
      <c r="O215" s="2">
        <f t="shared" si="382"/>
        <v>-35.96456199000005</v>
      </c>
      <c r="P215" s="2">
        <f t="shared" si="382"/>
        <v>-53.009293990000003</v>
      </c>
      <c r="Q215" s="2">
        <f t="shared" si="382"/>
        <v>106.84520939449993</v>
      </c>
      <c r="R215" s="2">
        <f t="shared" si="382"/>
        <v>272.0114732321</v>
      </c>
      <c r="S215" s="2">
        <f t="shared" si="382"/>
        <v>196.68150785929998</v>
      </c>
      <c r="T215" s="2">
        <f t="shared" si="382"/>
        <v>339.94802126579998</v>
      </c>
      <c r="U215" s="2">
        <f t="shared" ref="U215:V215" si="383">U173-U190</f>
        <v>556.06975707610025</v>
      </c>
      <c r="V215" s="2">
        <f t="shared" si="383"/>
        <v>794.22146829760004</v>
      </c>
      <c r="W215" s="2">
        <f t="shared" ref="W215:X215" si="384">W173-W190</f>
        <v>1102.8282074635588</v>
      </c>
      <c r="X215" s="2">
        <f t="shared" si="384"/>
        <v>1436.7400777302271</v>
      </c>
      <c r="Y215" s="2">
        <f t="shared" ref="Y215:Z215" si="385">Y173-Y190</f>
        <v>1439.1167075493634</v>
      </c>
      <c r="Z215" s="2">
        <f t="shared" si="385"/>
        <v>1620.4428979600007</v>
      </c>
      <c r="AA215" s="2">
        <f t="shared" ref="AA215:AB215" si="386">AA173-AA190</f>
        <v>1792.1857282842695</v>
      </c>
      <c r="AB215" s="2">
        <f t="shared" si="386"/>
        <v>1038.211</v>
      </c>
      <c r="AC215" s="2"/>
      <c r="AD215" s="2"/>
      <c r="AE215" s="2"/>
      <c r="AF215" s="2"/>
      <c r="AG215" s="2"/>
      <c r="AH215" s="2"/>
    </row>
    <row r="216" spans="1:34">
      <c r="A216" s="3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ht="15">
      <c r="A217" s="1" t="s">
        <v>365</v>
      </c>
      <c r="C217" s="51"/>
      <c r="D217" s="51"/>
      <c r="E217" s="51"/>
      <c r="F217" s="51"/>
      <c r="G217" s="51"/>
      <c r="H217" s="51"/>
      <c r="I217" s="51"/>
      <c r="J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>
      <c r="A218" s="30"/>
      <c r="C218" s="12"/>
      <c r="D218" s="12"/>
      <c r="E218" s="12"/>
      <c r="F218" s="12"/>
      <c r="G218" s="12"/>
      <c r="H218" s="12"/>
      <c r="I218" s="12"/>
      <c r="J218" s="12"/>
      <c r="K218" s="12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</row>
    <row r="219" spans="1:34">
      <c r="A219" s="30" t="s">
        <v>568</v>
      </c>
      <c r="B219" t="s">
        <v>89</v>
      </c>
      <c r="C219" s="75">
        <v>0.24036842248673357</v>
      </c>
      <c r="D219" s="75">
        <v>0.33505073273744268</v>
      </c>
      <c r="E219" s="75">
        <v>0.35880079401343173</v>
      </c>
      <c r="F219" s="75">
        <v>0.37157851691647581</v>
      </c>
      <c r="G219" s="75">
        <v>0.44274231350786397</v>
      </c>
      <c r="H219" s="75">
        <v>0.4606227675164124</v>
      </c>
      <c r="I219" s="75">
        <v>0.48221530099809057</v>
      </c>
      <c r="J219" s="75">
        <v>0.50911994094658342</v>
      </c>
      <c r="K219" s="75">
        <v>0.53348288159643653</v>
      </c>
      <c r="L219" s="75">
        <v>0.5636582970684112</v>
      </c>
      <c r="M219" s="75">
        <v>0.61014355929832143</v>
      </c>
      <c r="N219" s="75">
        <v>0.66603853956507941</v>
      </c>
      <c r="O219" s="75">
        <v>0.72761326527226811</v>
      </c>
      <c r="P219" s="75">
        <v>0.80037087904317328</v>
      </c>
      <c r="Q219" s="75">
        <v>0.81419742900533087</v>
      </c>
      <c r="R219" s="75">
        <v>0.87209495571181839</v>
      </c>
      <c r="S219" s="75">
        <v>0.94660702687317944</v>
      </c>
      <c r="T219" s="75">
        <v>0.93766813746358724</v>
      </c>
      <c r="U219" s="75">
        <v>0.93285534078770194</v>
      </c>
      <c r="V219" s="75">
        <v>0.96149525259385049</v>
      </c>
      <c r="W219" s="75">
        <v>1</v>
      </c>
      <c r="X219" s="75">
        <v>1.021338736543637</v>
      </c>
      <c r="Y219" s="75">
        <v>1.0829796853740361</v>
      </c>
      <c r="Z219" s="75">
        <v>1.1113022543492217</v>
      </c>
      <c r="AA219" s="75">
        <v>1.1652326216356526</v>
      </c>
      <c r="AB219" s="75">
        <v>1.2258534396601992</v>
      </c>
      <c r="AC219" s="75"/>
      <c r="AD219" s="75"/>
      <c r="AE219" s="75"/>
      <c r="AF219" s="75"/>
      <c r="AG219" s="75"/>
      <c r="AH219" s="75"/>
    </row>
    <row r="220" spans="1:34">
      <c r="A220" s="31" t="s">
        <v>366</v>
      </c>
      <c r="B220" t="s">
        <v>95</v>
      </c>
      <c r="C220" s="75">
        <v>1.6271722102143706</v>
      </c>
      <c r="D220" s="12">
        <f t="shared" ref="D220:T220" si="387">D219/C219-1</f>
        <v>0.39390494504715923</v>
      </c>
      <c r="E220" s="12">
        <f t="shared" si="387"/>
        <v>7.0884970410139081E-2</v>
      </c>
      <c r="F220" s="12">
        <f t="shared" si="387"/>
        <v>3.5612303863981287E-2</v>
      </c>
      <c r="G220" s="12">
        <f t="shared" si="387"/>
        <v>0.19151752147012457</v>
      </c>
      <c r="H220" s="12">
        <f t="shared" si="387"/>
        <v>4.0385690418611508E-2</v>
      </c>
      <c r="I220" s="12">
        <f t="shared" si="387"/>
        <v>4.6876826341218258E-2</v>
      </c>
      <c r="J220" s="12">
        <f t="shared" si="387"/>
        <v>5.5793832947244937E-2</v>
      </c>
      <c r="K220" s="12">
        <f t="shared" si="387"/>
        <v>4.7853047367494961E-2</v>
      </c>
      <c r="L220" s="12">
        <f t="shared" si="387"/>
        <v>5.6563043563226056E-2</v>
      </c>
      <c r="M220" s="12">
        <f t="shared" si="387"/>
        <v>8.247064306811458E-2</v>
      </c>
      <c r="N220" s="12">
        <f t="shared" si="387"/>
        <v>9.1609555513522789E-2</v>
      </c>
      <c r="O220" s="12">
        <f t="shared" si="387"/>
        <v>9.2449193326555434E-2</v>
      </c>
      <c r="P220" s="12">
        <f t="shared" si="387"/>
        <v>9.9994897349321654E-2</v>
      </c>
      <c r="Q220" s="12">
        <f t="shared" si="387"/>
        <v>1.7275178700513205E-2</v>
      </c>
      <c r="R220" s="12">
        <f t="shared" si="387"/>
        <v>7.1109935556070702E-2</v>
      </c>
      <c r="S220" s="12">
        <f t="shared" si="387"/>
        <v>8.5440318939286941E-2</v>
      </c>
      <c r="T220" s="12">
        <f t="shared" si="387"/>
        <v>-9.4430837251642252E-3</v>
      </c>
      <c r="U220" s="12">
        <f t="shared" ref="U220:AB220" si="388">U219/T219-1</f>
        <v>-5.1327292499284694E-3</v>
      </c>
      <c r="V220" s="12">
        <f t="shared" si="388"/>
        <v>3.0701343020628435E-2</v>
      </c>
      <c r="W220" s="12">
        <f t="shared" si="388"/>
        <v>4.0046736894721269E-2</v>
      </c>
      <c r="X220" s="12">
        <f t="shared" si="388"/>
        <v>2.1338736543637049E-2</v>
      </c>
      <c r="Y220" s="12">
        <f t="shared" si="388"/>
        <v>6.035309014030088E-2</v>
      </c>
      <c r="Z220" s="12">
        <f t="shared" si="388"/>
        <v>2.6152447139766721E-2</v>
      </c>
      <c r="AA220" s="12">
        <f t="shared" si="388"/>
        <v>4.8528982169673052E-2</v>
      </c>
      <c r="AB220" s="12">
        <f t="shared" si="388"/>
        <v>5.2024648897532888E-2</v>
      </c>
      <c r="AC220" s="12"/>
      <c r="AD220" s="12"/>
      <c r="AE220" s="12"/>
      <c r="AF220" s="12"/>
      <c r="AG220" s="12"/>
      <c r="AH220" s="12"/>
    </row>
    <row r="221" spans="1:34">
      <c r="A221" s="30" t="s">
        <v>367</v>
      </c>
      <c r="B221" t="s">
        <v>90</v>
      </c>
      <c r="C221" s="75">
        <v>0.30411137811838873</v>
      </c>
      <c r="D221" s="75">
        <v>0.34598069671981596</v>
      </c>
      <c r="E221" s="75">
        <v>0.37109345124333143</v>
      </c>
      <c r="F221" s="75">
        <v>0.41066828941788441</v>
      </c>
      <c r="G221" s="75">
        <v>0.45538589356612036</v>
      </c>
      <c r="H221" s="75">
        <v>0.47650958661765935</v>
      </c>
      <c r="I221" s="75">
        <v>0.49272438877125713</v>
      </c>
      <c r="J221" s="75">
        <v>0.51944395985023606</v>
      </c>
      <c r="K221" s="75">
        <v>0.55555921182665058</v>
      </c>
      <c r="L221" s="75">
        <v>0.59713238181542416</v>
      </c>
      <c r="M221" s="75">
        <v>0.63402908646123135</v>
      </c>
      <c r="N221" s="75">
        <v>0.6896843392001174</v>
      </c>
      <c r="O221" s="75">
        <v>0.76537534037266886</v>
      </c>
      <c r="P221" s="75">
        <v>0.80783642545562984</v>
      </c>
      <c r="Q221" s="75">
        <v>0.8319603089385037</v>
      </c>
      <c r="R221" s="75">
        <v>0.92548218063952759</v>
      </c>
      <c r="S221" s="75">
        <v>0.94437960843583957</v>
      </c>
      <c r="T221" s="75">
        <v>0.93140240310885791</v>
      </c>
      <c r="U221" s="75">
        <v>0.95349866139410078</v>
      </c>
      <c r="V221" s="75">
        <v>0.9721074271708966</v>
      </c>
      <c r="W221" s="75">
        <v>1.0195408594153494</v>
      </c>
      <c r="X221" s="75">
        <v>1.0382187094587552</v>
      </c>
      <c r="Y221" s="75">
        <v>1.107949107416722</v>
      </c>
      <c r="Z221" s="75">
        <v>1.1247352637244239</v>
      </c>
      <c r="AA221" s="75">
        <v>1.2034299645027806</v>
      </c>
      <c r="AB221" s="75">
        <v>1.2323688165787612</v>
      </c>
      <c r="AC221" s="75"/>
      <c r="AD221" s="75"/>
      <c r="AE221" s="75"/>
      <c r="AF221" s="75"/>
      <c r="AG221" s="75"/>
      <c r="AH221" s="75"/>
    </row>
    <row r="222" spans="1:34">
      <c r="A222" s="31" t="s">
        <v>368</v>
      </c>
      <c r="B222" s="57" t="s">
        <v>204</v>
      </c>
      <c r="C222" s="75">
        <v>0.57384830797340847</v>
      </c>
      <c r="D222" s="12">
        <f t="shared" ref="D222:T222" si="389">D221/C221-1</f>
        <v>0.13767758003821795</v>
      </c>
      <c r="E222" s="12">
        <f t="shared" si="389"/>
        <v>7.2584264849470559E-2</v>
      </c>
      <c r="F222" s="12">
        <f t="shared" si="389"/>
        <v>0.10664386030515849</v>
      </c>
      <c r="G222" s="12">
        <f t="shared" si="389"/>
        <v>0.10888983956278286</v>
      </c>
      <c r="H222" s="12">
        <f t="shared" si="389"/>
        <v>4.6386357921892607E-2</v>
      </c>
      <c r="I222" s="12">
        <f t="shared" si="389"/>
        <v>3.4028281085996648E-2</v>
      </c>
      <c r="J222" s="12">
        <f t="shared" si="389"/>
        <v>5.4228229184294152E-2</v>
      </c>
      <c r="K222" s="12">
        <f t="shared" si="389"/>
        <v>6.9526753158949184E-2</v>
      </c>
      <c r="L222" s="12">
        <f t="shared" si="389"/>
        <v>7.4831213494027216E-2</v>
      </c>
      <c r="M222" s="12">
        <f t="shared" si="389"/>
        <v>6.1789823780168174E-2</v>
      </c>
      <c r="N222" s="12">
        <f t="shared" si="389"/>
        <v>8.7780283156282612E-2</v>
      </c>
      <c r="O222" s="12">
        <f t="shared" si="389"/>
        <v>0.10974731028449392</v>
      </c>
      <c r="P222" s="12">
        <f t="shared" si="389"/>
        <v>5.5477466862580371E-2</v>
      </c>
      <c r="Q222" s="12">
        <f t="shared" si="389"/>
        <v>2.9862336882454432E-2</v>
      </c>
      <c r="R222" s="12">
        <f t="shared" si="389"/>
        <v>0.11241145845088241</v>
      </c>
      <c r="S222" s="12">
        <f t="shared" si="389"/>
        <v>2.0419007725522631E-2</v>
      </c>
      <c r="T222" s="12">
        <f t="shared" si="389"/>
        <v>-1.374151369963994E-2</v>
      </c>
      <c r="U222" s="12">
        <f t="shared" ref="U222:AB222" si="390">U221/T221-1</f>
        <v>2.3723643198138022E-2</v>
      </c>
      <c r="V222" s="12">
        <f t="shared" si="390"/>
        <v>1.9516299844184459E-2</v>
      </c>
      <c r="W222" s="12">
        <f t="shared" si="390"/>
        <v>4.8794434564189526E-2</v>
      </c>
      <c r="X222" s="12">
        <f t="shared" si="390"/>
        <v>1.8319864153474308E-2</v>
      </c>
      <c r="Y222" s="12">
        <f t="shared" si="390"/>
        <v>6.7163495824804409E-2</v>
      </c>
      <c r="Z222" s="12">
        <f t="shared" si="390"/>
        <v>1.5150656465476198E-2</v>
      </c>
      <c r="AA222" s="12">
        <f t="shared" si="390"/>
        <v>6.9967309923020249E-2</v>
      </c>
      <c r="AB222" s="12">
        <f t="shared" si="390"/>
        <v>2.4046976500154971E-2</v>
      </c>
      <c r="AC222" s="12"/>
      <c r="AD222" s="12"/>
      <c r="AE222" s="12"/>
      <c r="AF222" s="12"/>
      <c r="AG222" s="12"/>
      <c r="AH222" s="12"/>
    </row>
    <row r="223" spans="1:34">
      <c r="A223" s="30" t="s">
        <v>566</v>
      </c>
      <c r="B223" t="s">
        <v>123</v>
      </c>
      <c r="C223" s="75">
        <v>0.23929494173156091</v>
      </c>
      <c r="D223" s="75">
        <v>0.33551124990075887</v>
      </c>
      <c r="E223" s="75">
        <v>0.35744690508523785</v>
      </c>
      <c r="F223" s="75">
        <v>0.38224024584658106</v>
      </c>
      <c r="G223" s="75">
        <v>0.41941927187069422</v>
      </c>
      <c r="H223" s="75">
        <v>0.43904656485232563</v>
      </c>
      <c r="I223" s="75">
        <v>0.46265377194585905</v>
      </c>
      <c r="J223" s="75">
        <v>0.49004130097732379</v>
      </c>
      <c r="K223" s="75">
        <v>0.50682309099494816</v>
      </c>
      <c r="L223" s="75">
        <v>0.54923157128395084</v>
      </c>
      <c r="M223" s="75">
        <v>0.59277013309592985</v>
      </c>
      <c r="N223" s="75">
        <v>0.64306482074394744</v>
      </c>
      <c r="O223" s="75">
        <v>0.70392041339904632</v>
      </c>
      <c r="P223" s="75">
        <v>0.77000147450810874</v>
      </c>
      <c r="Q223" s="75">
        <v>0.75426571639021545</v>
      </c>
      <c r="R223" s="75">
        <v>0.81910754686356169</v>
      </c>
      <c r="S223" s="75">
        <v>0.89081485721740983</v>
      </c>
      <c r="T223" s="75">
        <v>0.89455015228712498</v>
      </c>
      <c r="U223" s="75">
        <v>0.90664064275023393</v>
      </c>
      <c r="V223" s="75">
        <v>0.94492676387952745</v>
      </c>
      <c r="W223" s="75">
        <v>1</v>
      </c>
      <c r="X223" s="75">
        <v>1.0261993578950448</v>
      </c>
      <c r="Y223" s="75">
        <v>1.1133275272676726</v>
      </c>
      <c r="Z223" s="75">
        <v>1.1618796711870993</v>
      </c>
      <c r="AA223" s="75">
        <v>1.2222105790086153</v>
      </c>
      <c r="AB223" s="75">
        <v>1.3065248254715018</v>
      </c>
      <c r="AC223" s="75"/>
      <c r="AD223" s="75"/>
      <c r="AE223" s="75"/>
      <c r="AF223" s="75"/>
      <c r="AG223" s="75"/>
      <c r="AH223" s="75"/>
    </row>
    <row r="224" spans="1:34">
      <c r="A224" s="31" t="s">
        <v>369</v>
      </c>
      <c r="B224" t="s">
        <v>97</v>
      </c>
      <c r="C224" s="75">
        <v>1.6223308118862589</v>
      </c>
      <c r="D224" s="12">
        <f t="shared" ref="D224:T224" si="391">D223/C223-1</f>
        <v>0.40208249899879878</v>
      </c>
      <c r="E224" s="12">
        <f t="shared" si="391"/>
        <v>6.5379790367587898E-2</v>
      </c>
      <c r="F224" s="12">
        <f t="shared" si="391"/>
        <v>6.9362303627809929E-2</v>
      </c>
      <c r="G224" s="12">
        <f t="shared" si="391"/>
        <v>9.7266121053709353E-2</v>
      </c>
      <c r="H224" s="12">
        <f t="shared" si="391"/>
        <v>4.6796354621688518E-2</v>
      </c>
      <c r="I224" s="12">
        <f t="shared" si="391"/>
        <v>5.3769255890827372E-2</v>
      </c>
      <c r="J224" s="12">
        <f t="shared" si="391"/>
        <v>5.9196597309207011E-2</v>
      </c>
      <c r="K224" s="12">
        <f t="shared" si="391"/>
        <v>3.4245664567772671E-2</v>
      </c>
      <c r="L224" s="12">
        <f t="shared" si="391"/>
        <v>8.3675114734315548E-2</v>
      </c>
      <c r="M224" s="12">
        <f t="shared" si="391"/>
        <v>7.9271775492071539E-2</v>
      </c>
      <c r="N224" s="12">
        <f t="shared" si="391"/>
        <v>8.4846865319171183E-2</v>
      </c>
      <c r="O224" s="12">
        <f t="shared" si="391"/>
        <v>9.4633683404880431E-2</v>
      </c>
      <c r="P224" s="12">
        <f t="shared" si="391"/>
        <v>9.3875756195184623E-2</v>
      </c>
      <c r="Q224" s="12">
        <f t="shared" si="391"/>
        <v>-2.0436010369909496E-2</v>
      </c>
      <c r="R224" s="12">
        <f t="shared" si="391"/>
        <v>8.5966827159622117E-2</v>
      </c>
      <c r="S224" s="12">
        <f t="shared" si="391"/>
        <v>8.7543217772100945E-2</v>
      </c>
      <c r="T224" s="12">
        <f t="shared" si="391"/>
        <v>4.1931216564830009E-3</v>
      </c>
      <c r="U224" s="12">
        <f t="shared" ref="U224:AB224" si="392">U223/T223-1</f>
        <v>1.3515721206012632E-2</v>
      </c>
      <c r="V224" s="12">
        <f t="shared" si="392"/>
        <v>4.2228551560577587E-2</v>
      </c>
      <c r="W224" s="12">
        <f t="shared" si="392"/>
        <v>5.8283073594361801E-2</v>
      </c>
      <c r="X224" s="12">
        <f t="shared" si="392"/>
        <v>2.6199357895044795E-2</v>
      </c>
      <c r="Y224" s="12">
        <f t="shared" si="392"/>
        <v>8.490374575106574E-2</v>
      </c>
      <c r="Z224" s="12">
        <f t="shared" si="392"/>
        <v>4.3609937534360155E-2</v>
      </c>
      <c r="AA224" s="12">
        <f t="shared" si="392"/>
        <v>5.1925263276080491E-2</v>
      </c>
      <c r="AB224" s="12">
        <f t="shared" si="392"/>
        <v>6.8985040639459427E-2</v>
      </c>
      <c r="AC224" s="12"/>
      <c r="AD224" s="12"/>
      <c r="AE224" s="12"/>
      <c r="AF224" s="12"/>
      <c r="AG224" s="12"/>
      <c r="AH224" s="12"/>
    </row>
    <row r="225" spans="1:34">
      <c r="A225" s="30" t="s">
        <v>274</v>
      </c>
      <c r="B225" t="s">
        <v>104</v>
      </c>
      <c r="C225" s="75">
        <v>2.6084407971864065E-2</v>
      </c>
      <c r="D225" s="12">
        <f t="shared" ref="D225:S225" si="393">D32/C32-1</f>
        <v>0.10496298396815851</v>
      </c>
      <c r="E225" s="12">
        <f t="shared" si="393"/>
        <v>0.10519039598065394</v>
      </c>
      <c r="F225" s="12">
        <f t="shared" si="393"/>
        <v>3.1049044635232725E-2</v>
      </c>
      <c r="G225" s="12">
        <f t="shared" si="393"/>
        <v>2.8692566559259891E-2</v>
      </c>
      <c r="H225" s="12">
        <f t="shared" si="393"/>
        <v>1.8383411466728949E-2</v>
      </c>
      <c r="I225" s="12">
        <f t="shared" si="393"/>
        <v>4.8054517419090503E-2</v>
      </c>
      <c r="J225" s="12">
        <f t="shared" si="393"/>
        <v>5.4738393934931073E-2</v>
      </c>
      <c r="K225" s="12">
        <f t="shared" si="393"/>
        <v>0.11058101011804911</v>
      </c>
      <c r="L225" s="12">
        <f t="shared" si="393"/>
        <v>5.857333924990149E-2</v>
      </c>
      <c r="M225" s="12">
        <f t="shared" si="393"/>
        <v>9.5996366233887187E-2</v>
      </c>
      <c r="N225" s="12">
        <f t="shared" si="393"/>
        <v>9.3834821334065843E-2</v>
      </c>
      <c r="O225" s="12">
        <f t="shared" si="393"/>
        <v>0.12579578861486684</v>
      </c>
      <c r="P225" s="12">
        <f t="shared" si="393"/>
        <v>2.6131987749369756E-2</v>
      </c>
      <c r="Q225" s="12">
        <f t="shared" si="393"/>
        <v>-3.7414096408482256E-2</v>
      </c>
      <c r="R225" s="12">
        <f t="shared" si="393"/>
        <v>6.2011309605468856E-2</v>
      </c>
      <c r="S225" s="12">
        <f t="shared" si="393"/>
        <v>7.3606616183316875E-2</v>
      </c>
      <c r="T225" s="12">
        <f t="shared" ref="T225:Y225" si="394">T32/S32-1</f>
        <v>6.416776679453573E-2</v>
      </c>
      <c r="U225" s="12">
        <f t="shared" si="394"/>
        <v>3.6155537186263853E-2</v>
      </c>
      <c r="V225" s="12">
        <f t="shared" si="394"/>
        <v>4.4415484043301978E-2</v>
      </c>
      <c r="W225" s="12">
        <f t="shared" si="394"/>
        <v>3.0266239265565709E-2</v>
      </c>
      <c r="X225" s="12">
        <f t="shared" si="394"/>
        <v>2.905824251076794E-2</v>
      </c>
      <c r="Y225" s="12">
        <f t="shared" si="394"/>
        <v>4.8433630174096631E-2</v>
      </c>
      <c r="Z225" s="12">
        <f>Z32/Y32-1</f>
        <v>4.8427379806944781E-2</v>
      </c>
      <c r="AA225" s="12">
        <f>AA32/Z32-1</f>
        <v>4.9823504594493251E-2</v>
      </c>
      <c r="AB225" s="12">
        <f>AB32/AA32-1</f>
        <v>-6.1596729395683836E-2</v>
      </c>
      <c r="AC225" s="12"/>
      <c r="AD225" s="12"/>
      <c r="AE225" s="12"/>
      <c r="AF225" s="12"/>
      <c r="AG225" s="12"/>
      <c r="AH225" s="12"/>
    </row>
    <row r="226" spans="1:34">
      <c r="A226" s="30" t="s">
        <v>567</v>
      </c>
      <c r="B226" t="s">
        <v>122</v>
      </c>
      <c r="C226" s="12">
        <f t="shared" ref="C226:S226" si="395">C14/C29</f>
        <v>0.24255120849148148</v>
      </c>
      <c r="D226" s="12">
        <f t="shared" si="395"/>
        <v>0.33374935596968769</v>
      </c>
      <c r="E226" s="12">
        <f t="shared" si="395"/>
        <v>0.36182764005114071</v>
      </c>
      <c r="F226" s="12">
        <f t="shared" si="395"/>
        <v>0.34917421793749681</v>
      </c>
      <c r="G226" s="12">
        <f t="shared" si="395"/>
        <v>0.49974538106049199</v>
      </c>
      <c r="H226" s="12">
        <f t="shared" si="395"/>
        <v>0.50558911231084946</v>
      </c>
      <c r="I226" s="12">
        <f t="shared" si="395"/>
        <v>0.52486889632572831</v>
      </c>
      <c r="J226" s="12">
        <f t="shared" si="395"/>
        <v>0.54745248668285262</v>
      </c>
      <c r="K226" s="12">
        <f t="shared" si="395"/>
        <v>0.58298410111899501</v>
      </c>
      <c r="L226" s="12">
        <f t="shared" si="395"/>
        <v>0.58715846861023391</v>
      </c>
      <c r="M226" s="12">
        <f t="shared" si="395"/>
        <v>0.63636079149185498</v>
      </c>
      <c r="N226" s="12">
        <f t="shared" si="395"/>
        <v>0.69833655876305312</v>
      </c>
      <c r="O226" s="12">
        <f t="shared" si="395"/>
        <v>0.7604334137821005</v>
      </c>
      <c r="P226" s="12">
        <f t="shared" si="395"/>
        <v>0.84406789206834865</v>
      </c>
      <c r="Q226" s="12">
        <f t="shared" si="395"/>
        <v>0.92870018950157318</v>
      </c>
      <c r="R226" s="12">
        <f t="shared" si="395"/>
        <v>0.95504856002726268</v>
      </c>
      <c r="S226" s="12">
        <f t="shared" si="395"/>
        <v>1.025970663596941</v>
      </c>
      <c r="T226" s="12">
        <f t="shared" ref="T226:U226" si="396">T14/T29</f>
        <v>0.99246073662334278</v>
      </c>
      <c r="U226" s="12">
        <f t="shared" si="396"/>
        <v>0.96297366062196155</v>
      </c>
      <c r="V226" s="12">
        <f>V14/V29</f>
        <v>0.97965049257846104</v>
      </c>
      <c r="W226" s="12">
        <f>W14/W29</f>
        <v>1.0000000000000002</v>
      </c>
      <c r="X226" s="12">
        <f t="shared" ref="X226:AB226" si="397">X14/X29</f>
        <v>1.0162525401384501</v>
      </c>
      <c r="Y226" s="12">
        <f t="shared" si="397"/>
        <v>1.0562286569015187</v>
      </c>
      <c r="Z226" s="12">
        <f t="shared" si="397"/>
        <v>1.0735346872161735</v>
      </c>
      <c r="AA226" s="12">
        <f t="shared" si="397"/>
        <v>1.1276830726421183</v>
      </c>
      <c r="AB226" s="12">
        <f t="shared" si="397"/>
        <v>1.1470200111340856</v>
      </c>
      <c r="AC226" s="12"/>
      <c r="AD226" s="12"/>
      <c r="AE226" s="12"/>
      <c r="AF226" s="12"/>
      <c r="AG226" s="12"/>
      <c r="AH226" s="12"/>
    </row>
    <row r="227" spans="1:34">
      <c r="A227" s="31" t="s">
        <v>275</v>
      </c>
      <c r="C227" s="12"/>
      <c r="D227" s="12">
        <f t="shared" ref="D227" si="398">D226/C226-1</f>
        <v>0.37599543636744692</v>
      </c>
      <c r="E227" s="12">
        <f t="shared" ref="E227" si="399">E226/D226-1</f>
        <v>8.4129852475290479E-2</v>
      </c>
      <c r="F227" s="12">
        <f t="shared" ref="F227" si="400">F226/E226-1</f>
        <v>-3.4970855493116737E-2</v>
      </c>
      <c r="G227" s="12">
        <f t="shared" ref="G227" si="401">G226/F226-1</f>
        <v>0.43122073563274332</v>
      </c>
      <c r="H227" s="12">
        <f t="shared" ref="H227" si="402">H226/G226-1</f>
        <v>1.1693417231704473E-2</v>
      </c>
      <c r="I227" s="12">
        <f t="shared" ref="I227" si="403">I226/H226-1</f>
        <v>3.8133305376689242E-2</v>
      </c>
      <c r="J227" s="12">
        <f t="shared" ref="J227" si="404">J226/I226-1</f>
        <v>4.3027107369511874E-2</v>
      </c>
      <c r="K227" s="12">
        <f t="shared" ref="K227" si="405">K226/J226-1</f>
        <v>6.4903558391773863E-2</v>
      </c>
      <c r="L227" s="12">
        <f t="shared" ref="L227" si="406">L226/K226-1</f>
        <v>7.1603453391380079E-3</v>
      </c>
      <c r="M227" s="12">
        <f t="shared" ref="M227" si="407">M226/L226-1</f>
        <v>8.3797348606892808E-2</v>
      </c>
      <c r="N227" s="12">
        <f t="shared" ref="N227" si="408">N226/M226-1</f>
        <v>9.7390926813553325E-2</v>
      </c>
      <c r="O227" s="12">
        <f t="shared" ref="O227" si="409">O226/N226-1</f>
        <v>8.8921100062465674E-2</v>
      </c>
      <c r="P227" s="12">
        <f t="shared" ref="P227" si="410">P226/O226-1</f>
        <v>0.10998264512113254</v>
      </c>
      <c r="Q227" s="12">
        <f t="shared" ref="Q227" si="411">Q226/P226-1</f>
        <v>0.10026716835044769</v>
      </c>
      <c r="R227" s="12">
        <f t="shared" ref="R227" si="412">R226/Q226-1</f>
        <v>2.8371234143744983E-2</v>
      </c>
      <c r="S227" s="12">
        <f t="shared" ref="S227" si="413">S226/R226-1</f>
        <v>7.4260206797917894E-2</v>
      </c>
      <c r="T227" s="12">
        <f t="shared" ref="T227" si="414">T226/S226-1</f>
        <v>-3.2661681432601619E-2</v>
      </c>
      <c r="U227" s="12">
        <f t="shared" ref="U227" si="415">U226/T226-1</f>
        <v>-2.971107562572739E-2</v>
      </c>
      <c r="V227" s="12">
        <f t="shared" ref="V227" si="416">V226/U226-1</f>
        <v>1.7318056182064501E-2</v>
      </c>
      <c r="W227" s="12">
        <f t="shared" ref="W227" si="417">W226/V226-1</f>
        <v>2.0772211697642096E-2</v>
      </c>
      <c r="X227" s="12">
        <f t="shared" ref="X227:AB227" si="418">X226/W226-1</f>
        <v>1.62525401384499E-2</v>
      </c>
      <c r="Y227" s="12">
        <f t="shared" si="418"/>
        <v>3.933679394063061E-2</v>
      </c>
      <c r="Z227" s="12">
        <f t="shared" si="418"/>
        <v>1.6384738476441951E-2</v>
      </c>
      <c r="AA227" s="12">
        <f t="shared" si="418"/>
        <v>5.0439344038672118E-2</v>
      </c>
      <c r="AB227" s="12">
        <f t="shared" si="418"/>
        <v>1.7147493795984348E-2</v>
      </c>
      <c r="AC227" s="12"/>
      <c r="AD227" s="12"/>
      <c r="AE227" s="12"/>
      <c r="AF227" s="12"/>
      <c r="AG227" s="12"/>
      <c r="AH227" s="12"/>
    </row>
    <row r="228" spans="1:34">
      <c r="A228" s="30" t="s">
        <v>370</v>
      </c>
      <c r="B228" s="58" t="s">
        <v>154</v>
      </c>
      <c r="C228" s="12"/>
      <c r="D228" s="12">
        <f t="shared" ref="D228:S228" si="419">(1+D227)/((1+D233)*(1+D239))-1</f>
        <v>0.39039907295284459</v>
      </c>
      <c r="E228" s="12">
        <f t="shared" si="419"/>
        <v>8.1754255232766804E-2</v>
      </c>
      <c r="F228" s="12">
        <f t="shared" si="419"/>
        <v>-4.3207904320308632E-2</v>
      </c>
      <c r="G228" s="12">
        <f t="shared" si="419"/>
        <v>-2.3904299112150973E-2</v>
      </c>
      <c r="H228" s="12">
        <f t="shared" si="419"/>
        <v>-2.7225370998274934E-2</v>
      </c>
      <c r="I228" s="12">
        <f t="shared" si="419"/>
        <v>2.6394004918437464E-2</v>
      </c>
      <c r="J228" s="12">
        <f t="shared" si="419"/>
        <v>1.0272354715207488E-2</v>
      </c>
      <c r="K228" s="12">
        <f t="shared" si="419"/>
        <v>5.7684432305968203E-2</v>
      </c>
      <c r="L228" s="12">
        <f t="shared" si="419"/>
        <v>6.7409826975880938E-2</v>
      </c>
      <c r="M228" s="12">
        <f t="shared" si="419"/>
        <v>6.6000502600402244E-2</v>
      </c>
      <c r="N228" s="12">
        <f t="shared" si="419"/>
        <v>6.7620577261905623E-2</v>
      </c>
      <c r="O228" s="12">
        <f t="shared" si="419"/>
        <v>0.11117022526992626</v>
      </c>
      <c r="P228" s="12">
        <f t="shared" si="419"/>
        <v>0.11581257033984915</v>
      </c>
      <c r="Q228" s="12">
        <f t="shared" si="419"/>
        <v>0.10908465766471354</v>
      </c>
      <c r="R228" s="12">
        <f t="shared" si="419"/>
        <v>-9.8119176094092486E-2</v>
      </c>
      <c r="S228" s="12">
        <f t="shared" si="419"/>
        <v>2.3698928577522205E-2</v>
      </c>
      <c r="T228" s="12">
        <f t="shared" ref="T228:X228" si="420">(1+T227)/((1+T233)*(1+T239))-1</f>
        <v>-1.4763270775698278E-2</v>
      </c>
      <c r="U228" s="12">
        <f t="shared" si="420"/>
        <v>-2.6063910730296569E-2</v>
      </c>
      <c r="V228" s="12">
        <f t="shared" si="420"/>
        <v>-3.1212659219318817E-2</v>
      </c>
      <c r="W228" s="12">
        <f t="shared" si="420"/>
        <v>-0.11585021688172037</v>
      </c>
      <c r="X228" s="12">
        <f t="shared" si="420"/>
        <v>7.990090998733157E-3</v>
      </c>
      <c r="Y228" s="12">
        <f>(1+Y227)/((1+Y233)*(1+Y239))-1</f>
        <v>-4.7438205745931161E-2</v>
      </c>
      <c r="Z228" s="12">
        <f>(1+Z227)/((1+Z233)*(1+Z239))-1</f>
        <v>-2.4019682597990477E-2</v>
      </c>
      <c r="AA228" s="12">
        <f>(1+AA227)/((1+AA233)*(1+AA239))-1</f>
        <v>-4.3205003787441298E-2</v>
      </c>
      <c r="AB228" s="12">
        <f>(1+AB227)/((1+AB233)*(1+AB239))-1</f>
        <v>-5.4461168283558403E-2</v>
      </c>
      <c r="AC228" s="12"/>
      <c r="AD228" s="12"/>
      <c r="AE228" s="12"/>
      <c r="AF228" s="12"/>
      <c r="AG228" s="12"/>
      <c r="AH228" s="12"/>
    </row>
    <row r="229" spans="1:34">
      <c r="A229" s="30" t="s">
        <v>371</v>
      </c>
      <c r="C229" s="75">
        <v>1.5238333333333336</v>
      </c>
      <c r="D229" s="75">
        <v>1.5685</v>
      </c>
      <c r="E229" s="75">
        <v>1.6051666666666664</v>
      </c>
      <c r="F229" s="75">
        <v>1.6300833333333336</v>
      </c>
      <c r="G229" s="75">
        <v>1.6659999999999999</v>
      </c>
      <c r="H229" s="75">
        <v>1.722</v>
      </c>
      <c r="I229" s="75">
        <v>1.7713333333333332</v>
      </c>
      <c r="J229" s="75">
        <v>1.7987500000000001</v>
      </c>
      <c r="K229" s="75">
        <v>1.84</v>
      </c>
      <c r="L229" s="75">
        <v>1.889</v>
      </c>
      <c r="M229" s="75">
        <v>1.9530000000000001</v>
      </c>
      <c r="N229" s="75">
        <v>2.0159166666666666</v>
      </c>
      <c r="O229" s="75">
        <v>2.07342416666667</v>
      </c>
      <c r="P229" s="75">
        <v>2.1530300000000002</v>
      </c>
      <c r="Q229" s="75">
        <v>2.1453700000000002</v>
      </c>
      <c r="R229" s="75">
        <v>2.1805599999999998</v>
      </c>
      <c r="S229" s="75">
        <v>2.24939</v>
      </c>
      <c r="T229" s="75">
        <v>2.2959399999999999</v>
      </c>
      <c r="U229" s="75">
        <v>2.3295699999999999</v>
      </c>
      <c r="V229" s="75">
        <v>2.3673600000000001</v>
      </c>
      <c r="W229" s="75">
        <v>2.3701700000000003</v>
      </c>
      <c r="X229" s="75">
        <v>2.4000716666666664</v>
      </c>
      <c r="Y229" s="75">
        <v>2.4512</v>
      </c>
      <c r="Z229" s="75">
        <v>2.5110700000000001</v>
      </c>
      <c r="AA229" s="75">
        <v>2.5565699999999998</v>
      </c>
      <c r="AB229" s="75">
        <v>2.5881099999999999</v>
      </c>
      <c r="AC229" s="75"/>
      <c r="AD229" s="75"/>
      <c r="AE229" s="75"/>
      <c r="AF229" s="75"/>
      <c r="AG229" s="75"/>
      <c r="AH229" s="75"/>
    </row>
    <row r="230" spans="1:34">
      <c r="A230" s="30" t="s">
        <v>569</v>
      </c>
      <c r="B230" t="s">
        <v>121</v>
      </c>
      <c r="C230" s="12">
        <f t="shared" ref="C230:V230" si="421">C229/$W$229</f>
        <v>0.6429215344609599</v>
      </c>
      <c r="D230" s="12">
        <f t="shared" si="421"/>
        <v>0.66176687748136198</v>
      </c>
      <c r="E230" s="12">
        <f t="shared" si="421"/>
        <v>0.67723693518467709</v>
      </c>
      <c r="F230" s="12">
        <f t="shared" si="421"/>
        <v>0.68774954257852106</v>
      </c>
      <c r="G230" s="12">
        <f t="shared" si="421"/>
        <v>0.70290316728335933</v>
      </c>
      <c r="H230" s="12">
        <f t="shared" si="421"/>
        <v>0.72653016450296803</v>
      </c>
      <c r="I230" s="12">
        <f t="shared" si="421"/>
        <v>0.74734442395833756</v>
      </c>
      <c r="J230" s="12">
        <f t="shared" si="421"/>
        <v>0.75891180801377112</v>
      </c>
      <c r="K230" s="12">
        <f t="shared" si="421"/>
        <v>0.77631562293000078</v>
      </c>
      <c r="L230" s="12">
        <f t="shared" si="421"/>
        <v>0.79698924549715833</v>
      </c>
      <c r="M230" s="12">
        <f t="shared" si="421"/>
        <v>0.823991528033854</v>
      </c>
      <c r="N230" s="12">
        <f t="shared" si="421"/>
        <v>0.85053674068386076</v>
      </c>
      <c r="O230" s="12">
        <f t="shared" si="421"/>
        <v>0.8747997682304095</v>
      </c>
      <c r="P230" s="12">
        <f t="shared" si="421"/>
        <v>0.90838631828096716</v>
      </c>
      <c r="Q230" s="12">
        <f t="shared" si="421"/>
        <v>0.90515448258985642</v>
      </c>
      <c r="R230" s="12">
        <f t="shared" si="421"/>
        <v>0.92000151887839254</v>
      </c>
      <c r="S230" s="12">
        <f t="shared" si="421"/>
        <v>0.94904162992527952</v>
      </c>
      <c r="T230" s="12">
        <f t="shared" si="421"/>
        <v>0.96868157136407917</v>
      </c>
      <c r="U230" s="12">
        <f t="shared" si="421"/>
        <v>0.98287042701578353</v>
      </c>
      <c r="V230" s="12">
        <f t="shared" si="421"/>
        <v>0.99881443103237311</v>
      </c>
      <c r="W230" s="12">
        <f>W229/$W$229</f>
        <v>1</v>
      </c>
      <c r="X230" s="12">
        <f t="shared" ref="X230:AB230" si="422">X229/$W$229</f>
        <v>1.0126158320570533</v>
      </c>
      <c r="Y230" s="12">
        <f t="shared" si="422"/>
        <v>1.0341874211554445</v>
      </c>
      <c r="Z230" s="12">
        <f t="shared" si="422"/>
        <v>1.0594472126471939</v>
      </c>
      <c r="AA230" s="12">
        <f t="shared" si="422"/>
        <v>1.0786441478881259</v>
      </c>
      <c r="AB230" s="12">
        <f t="shared" si="422"/>
        <v>1.0919512102507414</v>
      </c>
      <c r="AC230" s="12"/>
      <c r="AD230" s="12"/>
      <c r="AE230" s="12"/>
      <c r="AF230" s="12"/>
      <c r="AG230" s="12"/>
      <c r="AH230" s="12"/>
    </row>
    <row r="231" spans="1:34">
      <c r="A231" s="31" t="s">
        <v>372</v>
      </c>
      <c r="B231" t="s">
        <v>105</v>
      </c>
      <c r="C231" s="75">
        <v>2.805419688536559E-2</v>
      </c>
      <c r="D231" s="12">
        <f t="shared" ref="D231" si="423">D230/C230-1</f>
        <v>2.9312041999343563E-2</v>
      </c>
      <c r="E231" s="12">
        <f t="shared" ref="E231" si="424">E230/D230-1</f>
        <v>2.3376899373073856E-2</v>
      </c>
      <c r="F231" s="12">
        <f t="shared" ref="F231" si="425">F230/E230-1</f>
        <v>1.5522790987436696E-2</v>
      </c>
      <c r="G231" s="12">
        <f t="shared" ref="G231" si="426">G230/F230-1</f>
        <v>2.2033638362046748E-2</v>
      </c>
      <c r="H231" s="12">
        <f t="shared" ref="H231" si="427">H230/G230-1</f>
        <v>3.3613445378151141E-2</v>
      </c>
      <c r="I231" s="12">
        <f t="shared" ref="I231" si="428">I230/H230-1</f>
        <v>2.8648857917150439E-2</v>
      </c>
      <c r="J231" s="12">
        <f t="shared" ref="J231" si="429">J230/I230-1</f>
        <v>1.5477982687241321E-2</v>
      </c>
      <c r="K231" s="12">
        <f t="shared" ref="K231" si="430">K230/J230-1</f>
        <v>2.2932592077831826E-2</v>
      </c>
      <c r="L231" s="12">
        <f t="shared" ref="L231" si="431">L230/K230-1</f>
        <v>2.6630434782608514E-2</v>
      </c>
      <c r="M231" s="12">
        <f t="shared" ref="M231" si="432">M230/L230-1</f>
        <v>3.3880359978824881E-2</v>
      </c>
      <c r="N231" s="12">
        <f t="shared" ref="N231" si="433">N230/M230-1</f>
        <v>3.2215395118620815E-2</v>
      </c>
      <c r="O231" s="12">
        <f t="shared" ref="O231" si="434">O230/N230-1</f>
        <v>2.8526724815015614E-2</v>
      </c>
      <c r="P231" s="12">
        <f t="shared" ref="P231" si="435">P230/O230-1</f>
        <v>3.8393414436423967E-2</v>
      </c>
      <c r="Q231" s="12">
        <f t="shared" ref="Q231" si="436">Q230/P230-1</f>
        <v>-3.5577767146764971E-3</v>
      </c>
      <c r="R231" s="12">
        <f t="shared" ref="R231" si="437">R230/Q230-1</f>
        <v>1.6402765024214672E-2</v>
      </c>
      <c r="S231" s="12">
        <f t="shared" ref="S231" si="438">S230/R230-1</f>
        <v>3.1565285981582702E-2</v>
      </c>
      <c r="T231" s="12">
        <f t="shared" ref="T231:AB231" si="439">T230/S230-1</f>
        <v>2.0694499397614363E-2</v>
      </c>
      <c r="U231" s="12">
        <f t="shared" si="439"/>
        <v>1.4647595320435247E-2</v>
      </c>
      <c r="V231" s="12">
        <f t="shared" si="439"/>
        <v>1.6221877857287126E-2</v>
      </c>
      <c r="W231" s="12">
        <f t="shared" si="439"/>
        <v>1.1869762097864722E-3</v>
      </c>
      <c r="X231" s="12">
        <f t="shared" si="439"/>
        <v>1.26158320570533E-2</v>
      </c>
      <c r="Y231" s="12">
        <f t="shared" si="439"/>
        <v>2.1302836095866695E-2</v>
      </c>
      <c r="Z231" s="12">
        <f t="shared" si="439"/>
        <v>2.4424771540469736E-2</v>
      </c>
      <c r="AA231" s="12">
        <f t="shared" si="439"/>
        <v>1.8119765677579558E-2</v>
      </c>
      <c r="AB231" s="12">
        <f t="shared" si="439"/>
        <v>1.2336841940568943E-2</v>
      </c>
      <c r="AC231" s="12"/>
      <c r="AD231" s="12"/>
      <c r="AE231" s="12"/>
      <c r="AF231" s="12"/>
      <c r="AG231" s="12"/>
      <c r="AH231" s="12"/>
    </row>
    <row r="232" spans="1:34">
      <c r="A232" s="30" t="s">
        <v>570</v>
      </c>
      <c r="B232" t="s">
        <v>152</v>
      </c>
      <c r="C232" s="75">
        <v>0.81151233945262635</v>
      </c>
      <c r="D232" s="75">
        <v>0.81971622621209095</v>
      </c>
      <c r="E232" s="75">
        <v>0.79954273418062016</v>
      </c>
      <c r="F232" s="75">
        <v>0.75132808822540542</v>
      </c>
      <c r="G232" s="75">
        <v>0.75778360567547598</v>
      </c>
      <c r="H232" s="75">
        <v>0.8069396812588262</v>
      </c>
      <c r="I232" s="75">
        <v>0.77836056754757599</v>
      </c>
      <c r="J232" s="75">
        <v>0.75912850514424035</v>
      </c>
      <c r="K232" s="75">
        <v>0.78152108129917308</v>
      </c>
      <c r="L232" s="75">
        <v>0.82556653890121712</v>
      </c>
      <c r="M232" s="75">
        <v>0.88756640441127022</v>
      </c>
      <c r="N232" s="75">
        <v>0.93080492233205536</v>
      </c>
      <c r="O232" s="75">
        <v>0.97007598681998508</v>
      </c>
      <c r="P232" s="75">
        <v>1.0817026427274561</v>
      </c>
      <c r="Q232" s="75">
        <v>0.95736668684015869</v>
      </c>
      <c r="R232" s="75">
        <v>1.023132270862753</v>
      </c>
      <c r="S232" s="75">
        <v>1.1346916817967858</v>
      </c>
      <c r="T232" s="75">
        <v>1.1378521955483829</v>
      </c>
      <c r="U232" s="75">
        <v>1.125344630488871</v>
      </c>
      <c r="V232" s="75">
        <v>1.1132405352699886</v>
      </c>
      <c r="W232" s="75">
        <v>1</v>
      </c>
      <c r="X232" s="75">
        <v>0.96671373814807326</v>
      </c>
      <c r="Y232" s="75">
        <v>0.99475489207181766</v>
      </c>
      <c r="Z232" s="75">
        <v>1.0258893147737207</v>
      </c>
      <c r="AA232" s="75">
        <v>1.0127765449532649</v>
      </c>
      <c r="AB232" s="75">
        <v>0.98755967991392646</v>
      </c>
      <c r="AC232" s="75"/>
      <c r="AD232" s="75"/>
      <c r="AE232" s="75"/>
      <c r="AF232" s="75"/>
      <c r="AG232" s="75"/>
      <c r="AH232" s="75"/>
    </row>
    <row r="233" spans="1:34">
      <c r="A233" s="31" t="s">
        <v>374</v>
      </c>
      <c r="B233" t="s">
        <v>153</v>
      </c>
      <c r="C233" s="75">
        <v>4.5119944574348425E-2</v>
      </c>
      <c r="D233" s="12">
        <f t="shared" ref="D233" si="440">D232/C232-1</f>
        <v>1.010938017898555E-2</v>
      </c>
      <c r="E233" s="12">
        <f t="shared" ref="E233" si="441">E232/D232-1</f>
        <v>-2.4610336341263528E-2</v>
      </c>
      <c r="F233" s="12">
        <f t="shared" ref="F233" si="442">F232/E232-1</f>
        <v>-6.0302775441547385E-2</v>
      </c>
      <c r="G233" s="12">
        <f t="shared" ref="G233" si="443">G232/F232-1</f>
        <v>8.5921417703391789E-3</v>
      </c>
      <c r="H233" s="12">
        <f t="shared" ref="H233" si="444">H232/G232-1</f>
        <v>6.486822255745861E-2</v>
      </c>
      <c r="I233" s="12">
        <f t="shared" ref="I233" si="445">I232/H232-1</f>
        <v>-3.5416666666666763E-2</v>
      </c>
      <c r="J233" s="12">
        <f t="shared" ref="J233" si="446">J232/I232-1</f>
        <v>-2.4708423326134321E-2</v>
      </c>
      <c r="K233" s="12">
        <f t="shared" ref="K233" si="447">K232/J232-1</f>
        <v>2.9497741163965419E-2</v>
      </c>
      <c r="L233" s="12">
        <f t="shared" ref="L233" si="448">L232/K232-1</f>
        <v>5.6358630184133229E-2</v>
      </c>
      <c r="M233" s="12">
        <f t="shared" ref="M233" si="449">M232/L232-1</f>
        <v>7.5099780076565814E-2</v>
      </c>
      <c r="N233" s="12">
        <f t="shared" ref="N233" si="450">N232/M232-1</f>
        <v>4.8715811803924147E-2</v>
      </c>
      <c r="O233" s="12">
        <f t="shared" ref="O233" si="451">O232/N232-1</f>
        <v>4.2190434908250474E-2</v>
      </c>
      <c r="P233" s="12">
        <f t="shared" ref="P233" si="452">P232/O232-1</f>
        <v>0.11507001247747128</v>
      </c>
      <c r="Q233" s="12">
        <f t="shared" ref="Q233" si="453">Q232/P232-1</f>
        <v>-0.11494467238592565</v>
      </c>
      <c r="R233" s="12">
        <f t="shared" ref="R233" si="454">R232/Q232-1</f>
        <v>6.86942473835781E-2</v>
      </c>
      <c r="S233" s="12">
        <f t="shared" ref="S233" si="455">S232/R232-1</f>
        <v>0.10903713440683549</v>
      </c>
      <c r="T233" s="12">
        <f t="shared" ref="T233:AB235" si="456">T232/S232-1</f>
        <v>2.7853502429773247E-3</v>
      </c>
      <c r="U233" s="12">
        <f t="shared" si="456"/>
        <v>-1.0992258140771871E-2</v>
      </c>
      <c r="V233" s="12">
        <f t="shared" si="456"/>
        <v>-1.0755900806692642E-2</v>
      </c>
      <c r="W233" s="12">
        <f t="shared" si="456"/>
        <v>-0.10172153427967379</v>
      </c>
      <c r="X233" s="12">
        <f t="shared" si="456"/>
        <v>-3.3286261851926735E-2</v>
      </c>
      <c r="Y233" s="12">
        <f t="shared" si="456"/>
        <v>2.9006677796327374E-2</v>
      </c>
      <c r="Z233" s="12">
        <f t="shared" si="456"/>
        <v>3.1298587169607206E-2</v>
      </c>
      <c r="AA233" s="12">
        <f t="shared" si="456"/>
        <v>-1.2781856318825335E-2</v>
      </c>
      <c r="AB233" s="12">
        <f t="shared" si="456"/>
        <v>-2.4898745103246855E-2</v>
      </c>
      <c r="AC233" s="12"/>
      <c r="AD233" s="12"/>
      <c r="AE233" s="12"/>
      <c r="AF233" s="12"/>
      <c r="AG233" s="12"/>
      <c r="AH233" s="12"/>
    </row>
    <row r="234" spans="1:34">
      <c r="A234" s="30" t="s">
        <v>571</v>
      </c>
      <c r="B234" t="s">
        <v>155</v>
      </c>
      <c r="C234" s="75">
        <v>0.40457326769254315</v>
      </c>
      <c r="D234" s="75">
        <v>0.44234422796431905</v>
      </c>
      <c r="E234" s="75">
        <v>0.47118949506987229</v>
      </c>
      <c r="F234" s="75">
        <v>0.50094982357848539</v>
      </c>
      <c r="G234" s="75">
        <v>0.53188848468269267</v>
      </c>
      <c r="H234" s="75">
        <v>0.55756806072317311</v>
      </c>
      <c r="I234" s="75">
        <v>0.58304334541761493</v>
      </c>
      <c r="J234" s="75">
        <v>0.60426612319081607</v>
      </c>
      <c r="K234" s="75">
        <v>0.62774186207677929</v>
      </c>
      <c r="L234" s="75">
        <v>0.65145167220741929</v>
      </c>
      <c r="M234" s="75">
        <v>0.67773774718098878</v>
      </c>
      <c r="N234" s="75">
        <v>0.70507768790226988</v>
      </c>
      <c r="O234" s="75">
        <v>0.73520565750633382</v>
      </c>
      <c r="P234" s="75">
        <v>0.78203090583291224</v>
      </c>
      <c r="Q234" s="75">
        <v>0.80356021667049238</v>
      </c>
      <c r="R234" s="75">
        <v>0.83347676353713485</v>
      </c>
      <c r="S234" s="75">
        <v>0.87546732288413576</v>
      </c>
      <c r="T234" s="75">
        <v>0.91084495740188376</v>
      </c>
      <c r="U234" s="75">
        <v>0.94352607447346326</v>
      </c>
      <c r="V234" s="75">
        <v>0.97363399150991159</v>
      </c>
      <c r="W234" s="75">
        <v>1</v>
      </c>
      <c r="X234" s="75">
        <v>1.0269600000000001</v>
      </c>
      <c r="Y234" s="75">
        <v>1.0600281120000001</v>
      </c>
      <c r="Z234" s="75">
        <v>1.0980301198152</v>
      </c>
      <c r="AA234" s="75">
        <v>1.1361866664787783</v>
      </c>
      <c r="AB234" s="75">
        <v>1.1724878304727753</v>
      </c>
      <c r="AC234" s="75">
        <v>1.2134780050261036</v>
      </c>
      <c r="AD234" s="75">
        <v>1.2527946923889492</v>
      </c>
      <c r="AE234" s="75">
        <v>1.2917190234814737</v>
      </c>
      <c r="AF234" s="75">
        <v>1.3318010647801037</v>
      </c>
      <c r="AG234" s="75">
        <v>1.3727939015540354</v>
      </c>
      <c r="AH234" s="75">
        <v>1.4146503876124177</v>
      </c>
    </row>
    <row r="235" spans="1:34">
      <c r="A235" s="31" t="s">
        <v>375</v>
      </c>
      <c r="B235" t="s">
        <v>156</v>
      </c>
      <c r="C235" s="75">
        <v>0.15154999999999999</v>
      </c>
      <c r="D235" s="12">
        <f t="shared" ref="D235" si="457">D234/C234-1</f>
        <v>9.336000000000011E-2</v>
      </c>
      <c r="E235" s="12">
        <f t="shared" ref="E235" si="458">E234/D234-1</f>
        <v>6.520999999999999E-2</v>
      </c>
      <c r="F235" s="12">
        <f t="shared" ref="F235" si="459">F234/E234-1</f>
        <v>6.3159999999999883E-2</v>
      </c>
      <c r="G235" s="12">
        <f t="shared" ref="G235" si="460">G234/F234-1</f>
        <v>6.1760000000000037E-2</v>
      </c>
      <c r="H235" s="12">
        <f t="shared" ref="H235" si="461">H234/G234-1</f>
        <v>4.8280000000000101E-2</v>
      </c>
      <c r="I235" s="12">
        <f t="shared" ref="I235" si="462">I234/H234-1</f>
        <v>4.5690000000000008E-2</v>
      </c>
      <c r="J235" s="12">
        <f t="shared" ref="J235" si="463">J234/I234-1</f>
        <v>3.6399999999999988E-2</v>
      </c>
      <c r="K235" s="12">
        <f t="shared" ref="K235" si="464">K234/J234-1</f>
        <v>3.8850000000000051E-2</v>
      </c>
      <c r="L235" s="12">
        <f t="shared" ref="L235" si="465">L234/K234-1</f>
        <v>3.7770000000000081E-2</v>
      </c>
      <c r="M235" s="12">
        <f t="shared" ref="M235" si="466">M234/L234-1</f>
        <v>4.0350000000000108E-2</v>
      </c>
      <c r="N235" s="12">
        <f t="shared" ref="N235" si="467">N234/M234-1</f>
        <v>4.0340000000000042E-2</v>
      </c>
      <c r="O235" s="12">
        <f t="shared" ref="O235" si="468">O234/N234-1</f>
        <v>4.2729999999999935E-2</v>
      </c>
      <c r="P235" s="12">
        <f t="shared" ref="P235" si="469">P234/O234-1</f>
        <v>6.3690000000000024E-2</v>
      </c>
      <c r="Q235" s="12">
        <f t="shared" ref="Q235" si="470">Q234/P234-1</f>
        <v>2.7530000000000054E-2</v>
      </c>
      <c r="R235" s="12">
        <f t="shared" ref="R235" si="471">R234/Q234-1</f>
        <v>3.7230000000000096E-2</v>
      </c>
      <c r="S235" s="12">
        <f t="shared" ref="S235" si="472">S234/R234-1</f>
        <v>5.0380000000000091E-2</v>
      </c>
      <c r="T235" s="12">
        <f t="shared" si="456"/>
        <v>4.0410000000000057E-2</v>
      </c>
      <c r="U235" s="12">
        <f t="shared" si="456"/>
        <v>3.5879999999999912E-2</v>
      </c>
      <c r="V235" s="12">
        <f t="shared" si="456"/>
        <v>3.1910000000000105E-2</v>
      </c>
      <c r="W235" s="12">
        <f t="shared" si="456"/>
        <v>2.7079999999999993E-2</v>
      </c>
      <c r="X235" s="12">
        <f t="shared" si="456"/>
        <v>2.6960000000000095E-2</v>
      </c>
      <c r="Y235" s="12">
        <f t="shared" ref="Y235" si="473">Y234/X234-1</f>
        <v>3.2200000000000006E-2</v>
      </c>
      <c r="Z235" s="12">
        <f t="shared" ref="Z235" si="474">Z234/Y234-1</f>
        <v>3.5849999999999937E-2</v>
      </c>
      <c r="AA235" s="12">
        <f t="shared" ref="AA235" si="475">AA234/Z234-1</f>
        <v>3.4750000000000059E-2</v>
      </c>
      <c r="AB235" s="12">
        <f t="shared" ref="AB235:AG235" si="476">AB234/AA234-1</f>
        <v>3.1949999999999923E-2</v>
      </c>
      <c r="AC235" s="12">
        <f t="shared" si="476"/>
        <v>3.4960000000000102E-2</v>
      </c>
      <c r="AD235" s="12">
        <f t="shared" si="476"/>
        <v>3.2399999999999984E-2</v>
      </c>
      <c r="AE235" s="12">
        <f t="shared" si="476"/>
        <v>3.1069999999999931E-2</v>
      </c>
      <c r="AF235" s="12">
        <f t="shared" si="476"/>
        <v>3.1029999999999891E-2</v>
      </c>
      <c r="AG235" s="12">
        <f t="shared" si="476"/>
        <v>3.078000000000003E-2</v>
      </c>
      <c r="AH235" s="12">
        <f t="shared" ref="AH235" si="477">AH234/AG234-1</f>
        <v>3.0489999999999906E-2</v>
      </c>
    </row>
    <row r="236" spans="1:34">
      <c r="A236" s="30" t="s">
        <v>572</v>
      </c>
      <c r="B236" t="s">
        <v>158</v>
      </c>
      <c r="C236" s="12">
        <f t="shared" ref="C236:G236" si="478">D236/(1+D237)</f>
        <v>0.57570548133761301</v>
      </c>
      <c r="D236" s="12">
        <f t="shared" si="478"/>
        <v>0.59493404441428932</v>
      </c>
      <c r="E236" s="12">
        <f t="shared" si="478"/>
        <v>0.61561990113857412</v>
      </c>
      <c r="F236" s="12">
        <f t="shared" si="478"/>
        <v>0.63033937297479747</v>
      </c>
      <c r="G236" s="12">
        <f t="shared" si="478"/>
        <v>0.65044089557896378</v>
      </c>
      <c r="H236" s="12">
        <f>I236/(1+I237)</f>
        <v>0.67790251019030756</v>
      </c>
      <c r="I236" s="12">
        <f t="shared" ref="I236:U236" si="479">J236/(1+J237)</f>
        <v>0.68954887531537701</v>
      </c>
      <c r="J236" s="12">
        <f t="shared" si="479"/>
        <v>0.70305713778280521</v>
      </c>
      <c r="K236" s="12">
        <f t="shared" si="479"/>
        <v>0.72341064192161741</v>
      </c>
      <c r="L236" s="12">
        <f t="shared" si="479"/>
        <v>0.75257132489747791</v>
      </c>
      <c r="M236" s="12">
        <f t="shared" si="479"/>
        <v>0.77956605832155046</v>
      </c>
      <c r="N236" s="12">
        <f t="shared" si="479"/>
        <v>0.81059278744274821</v>
      </c>
      <c r="O236" s="12">
        <f t="shared" si="479"/>
        <v>0.8415898556345589</v>
      </c>
      <c r="P236" s="12">
        <f t="shared" si="479"/>
        <v>0.85437360554164787</v>
      </c>
      <c r="Q236" s="12">
        <f t="shared" si="479"/>
        <v>0.83741428947164609</v>
      </c>
      <c r="R236" s="12">
        <f t="shared" si="479"/>
        <v>0.87200787376971978</v>
      </c>
      <c r="S236" s="12">
        <f t="shared" si="479"/>
        <v>0.8987959556519256</v>
      </c>
      <c r="T236" s="12">
        <f t="shared" si="479"/>
        <v>0.92111305923076281</v>
      </c>
      <c r="U236" s="12">
        <f t="shared" si="479"/>
        <v>0.94526464364379337</v>
      </c>
      <c r="V236" s="12">
        <f>W236/(1+W237)</f>
        <v>0.97211015952327706</v>
      </c>
      <c r="W236" s="12">
        <v>1</v>
      </c>
      <c r="X236" s="12">
        <f>1.03081*W236</f>
        <v>1.03081</v>
      </c>
      <c r="Y236" s="12">
        <f>1.03081*X236</f>
        <v>1.0625692561</v>
      </c>
      <c r="Z236" s="12">
        <f>1.03081*Y236</f>
        <v>1.0953070148804409</v>
      </c>
      <c r="AA236" s="12">
        <f>1.03081*Z236</f>
        <v>1.1290534240089074</v>
      </c>
      <c r="AB236" s="12">
        <f t="shared" ref="AB236:AH236" si="480">1.03081*AA236</f>
        <v>1.1638395600026219</v>
      </c>
      <c r="AC236" s="12">
        <f t="shared" si="480"/>
        <v>1.1996974568463026</v>
      </c>
      <c r="AD236" s="12">
        <f t="shared" si="480"/>
        <v>1.2366601354917373</v>
      </c>
      <c r="AE236" s="12">
        <f t="shared" si="480"/>
        <v>1.2747616342662378</v>
      </c>
      <c r="AF236" s="12">
        <f t="shared" si="480"/>
        <v>1.3140370402179806</v>
      </c>
      <c r="AG236" s="12">
        <f t="shared" si="480"/>
        <v>1.3545225214270966</v>
      </c>
      <c r="AH236" s="12">
        <f t="shared" si="480"/>
        <v>1.3962553603122654</v>
      </c>
    </row>
    <row r="237" spans="1:34">
      <c r="A237" s="31" t="s">
        <v>376</v>
      </c>
      <c r="B237" t="s">
        <v>157</v>
      </c>
      <c r="C237" s="75">
        <v>2.9319999999999999E-2</v>
      </c>
      <c r="D237" s="75">
        <v>3.3399999999999999E-2</v>
      </c>
      <c r="E237" s="75">
        <v>3.4769999999999995E-2</v>
      </c>
      <c r="F237" s="75">
        <v>2.3910000000000001E-2</v>
      </c>
      <c r="G237" s="75">
        <v>3.1890000000000002E-2</v>
      </c>
      <c r="H237" s="75">
        <v>4.2220000000000008E-2</v>
      </c>
      <c r="I237" s="75">
        <v>1.7180000000000001E-2</v>
      </c>
      <c r="J237" s="75">
        <v>1.959E-2</v>
      </c>
      <c r="K237" s="75">
        <v>2.895E-2</v>
      </c>
      <c r="L237" s="75">
        <v>4.0309999999999999E-2</v>
      </c>
      <c r="M237" s="75">
        <v>3.5869999999999999E-2</v>
      </c>
      <c r="N237" s="75">
        <v>3.9800000000000002E-2</v>
      </c>
      <c r="O237" s="75">
        <v>3.8239999999999996E-2</v>
      </c>
      <c r="P237" s="75">
        <v>1.5189999999999999E-2</v>
      </c>
      <c r="Q237" s="75">
        <v>-1.985E-2</v>
      </c>
      <c r="R237" s="75">
        <v>4.1309999999999999E-2</v>
      </c>
      <c r="S237" s="75">
        <v>3.0720000000000001E-2</v>
      </c>
      <c r="T237" s="75">
        <v>2.4830000000000001E-2</v>
      </c>
      <c r="U237" s="75">
        <v>2.622E-2</v>
      </c>
      <c r="V237" s="75">
        <v>2.8399999999999998E-2</v>
      </c>
      <c r="W237" s="75">
        <v>2.8690000000000004E-2</v>
      </c>
      <c r="X237" s="75">
        <v>2.6200000000000001E-2</v>
      </c>
      <c r="Y237" s="75">
        <v>3.2500000000000001E-2</v>
      </c>
      <c r="Z237" s="75">
        <v>3.124E-2</v>
      </c>
      <c r="AA237" s="75">
        <v>2.3799999999999998E-2</v>
      </c>
      <c r="AB237" s="75">
        <v>-3.6420000000000001E-2</v>
      </c>
      <c r="AC237" s="75">
        <v>5.7619999999999998E-2</v>
      </c>
      <c r="AD237" s="75">
        <v>4.122E-2</v>
      </c>
      <c r="AE237" s="75">
        <v>2.9169999999999998E-2</v>
      </c>
      <c r="AF237" s="75">
        <v>2.7699999999999999E-2</v>
      </c>
      <c r="AG237" s="75">
        <v>2.7200000000000002E-2</v>
      </c>
      <c r="AH237" s="75">
        <v>2.6840000000000003E-2</v>
      </c>
    </row>
    <row r="238" spans="1:34">
      <c r="A238" s="30" t="s">
        <v>573</v>
      </c>
      <c r="C238" s="12">
        <f t="shared" ref="C238:V238" si="481">C240/$W$240</f>
        <v>0.56780098009671742</v>
      </c>
      <c r="D238" s="12">
        <f t="shared" si="481"/>
        <v>0.55629512962702432</v>
      </c>
      <c r="E238" s="12">
        <f t="shared" si="481"/>
        <v>0.57158365305451853</v>
      </c>
      <c r="F238" s="12">
        <f t="shared" si="481"/>
        <v>0.61350019665428224</v>
      </c>
      <c r="G238" s="12">
        <f t="shared" si="481"/>
        <v>0.89189421265643898</v>
      </c>
      <c r="H238" s="12">
        <f t="shared" si="481"/>
        <v>0.87107222828575859</v>
      </c>
      <c r="I238" s="12">
        <f t="shared" si="481"/>
        <v>0.91338406722477106</v>
      </c>
      <c r="J238" s="12">
        <f t="shared" si="481"/>
        <v>0.96688780967609289</v>
      </c>
      <c r="K238" s="12">
        <f t="shared" si="481"/>
        <v>0.94559431554722861</v>
      </c>
      <c r="L238" s="12">
        <f t="shared" si="481"/>
        <v>0.84461908273622988</v>
      </c>
      <c r="M238" s="12">
        <f t="shared" si="481"/>
        <v>0.79873513935828366</v>
      </c>
      <c r="N238" s="12">
        <f t="shared" si="481"/>
        <v>0.78286955556362625</v>
      </c>
      <c r="O238" s="12">
        <f t="shared" si="481"/>
        <v>0.73613613919309173</v>
      </c>
      <c r="P238" s="12">
        <f t="shared" si="481"/>
        <v>0.65672105663633129</v>
      </c>
      <c r="Q238" s="12">
        <f t="shared" si="481"/>
        <v>0.73611213472591597</v>
      </c>
      <c r="R238" s="12">
        <f t="shared" si="481"/>
        <v>0.78540067913596134</v>
      </c>
      <c r="S238" s="12">
        <f t="shared" si="481"/>
        <v>0.74316016820596398</v>
      </c>
      <c r="T238" s="12">
        <f t="shared" si="481"/>
        <v>0.72763275576327846</v>
      </c>
      <c r="U238" s="12">
        <f t="shared" si="481"/>
        <v>0.73296487891575191</v>
      </c>
      <c r="V238" s="12">
        <f t="shared" si="481"/>
        <v>0.77805087319686672</v>
      </c>
      <c r="W238" s="12">
        <f>W240/$W$240</f>
        <v>1</v>
      </c>
      <c r="X238" s="12">
        <f t="shared" ref="X238:Z238" si="482">X240/$W$240</f>
        <v>1.0429115827576247</v>
      </c>
      <c r="Y238" s="12">
        <f t="shared" si="482"/>
        <v>1.1058403722365175</v>
      </c>
      <c r="Z238" s="12">
        <f t="shared" si="482"/>
        <v>1.116670631592473</v>
      </c>
      <c r="AA238" s="12">
        <f>AA240/$W$240</f>
        <v>1.2418354415044421</v>
      </c>
      <c r="AB238" s="12">
        <f>AB240/$W$240</f>
        <v>1.369994737688861</v>
      </c>
      <c r="AC238" s="12"/>
      <c r="AD238" s="12"/>
      <c r="AE238" s="12"/>
      <c r="AF238" s="12"/>
      <c r="AG238" s="12"/>
      <c r="AH238" s="12"/>
    </row>
    <row r="239" spans="1:34">
      <c r="A239" s="31" t="s">
        <v>377</v>
      </c>
      <c r="C239" s="12"/>
      <c r="D239" s="12">
        <f t="shared" ref="D239:T239" si="483">D238/C238-1</f>
        <v>-2.0263879198893275E-2</v>
      </c>
      <c r="E239" s="12">
        <f t="shared" si="483"/>
        <v>2.7482756208461856E-2</v>
      </c>
      <c r="F239" s="12">
        <f t="shared" si="483"/>
        <v>7.3334048963373144E-2</v>
      </c>
      <c r="G239" s="12">
        <f t="shared" si="483"/>
        <v>0.45377983172682912</v>
      </c>
      <c r="H239" s="12">
        <f t="shared" si="483"/>
        <v>-2.3345800516704429E-2</v>
      </c>
      <c r="I239" s="12">
        <f t="shared" si="483"/>
        <v>4.8574432251480282E-2</v>
      </c>
      <c r="J239" s="12">
        <f t="shared" si="483"/>
        <v>5.8577486044712579E-2</v>
      </c>
      <c r="K239" s="12">
        <f t="shared" si="483"/>
        <v>-2.2022714440879776E-2</v>
      </c>
      <c r="L239" s="12">
        <f t="shared" si="483"/>
        <v>-0.10678494059322152</v>
      </c>
      <c r="M239" s="12">
        <f t="shared" si="483"/>
        <v>-5.4325013862225879E-2</v>
      </c>
      <c r="N239" s="12">
        <f t="shared" si="483"/>
        <v>-1.9863385261106759E-2</v>
      </c>
      <c r="O239" s="12">
        <f t="shared" si="483"/>
        <v>-5.9695023313160789E-2</v>
      </c>
      <c r="P239" s="12">
        <f t="shared" si="483"/>
        <v>-0.10788097245682093</v>
      </c>
      <c r="Q239" s="12">
        <f t="shared" si="483"/>
        <v>0.12089010590922578</v>
      </c>
      <c r="R239" s="12">
        <f t="shared" si="483"/>
        <v>6.6957929485019996E-2</v>
      </c>
      <c r="S239" s="12">
        <f t="shared" si="483"/>
        <v>-5.3782116634361943E-2</v>
      </c>
      <c r="T239" s="12">
        <f t="shared" si="483"/>
        <v>-2.0893763023077105E-2</v>
      </c>
      <c r="U239" s="12">
        <f t="shared" ref="U239:AB239" si="484">U238/T238-1</f>
        <v>7.3280416669534443E-3</v>
      </c>
      <c r="V239" s="12">
        <f t="shared" si="484"/>
        <v>6.1511807152081932E-2</v>
      </c>
      <c r="W239" s="12">
        <f t="shared" si="484"/>
        <v>0.28526300072280031</v>
      </c>
      <c r="X239" s="12">
        <f t="shared" si="484"/>
        <v>4.2911582757624744E-2</v>
      </c>
      <c r="Y239" s="12">
        <f t="shared" si="484"/>
        <v>6.0339524960015378E-2</v>
      </c>
      <c r="Z239" s="12">
        <f t="shared" si="484"/>
        <v>9.7936914114029605E-3</v>
      </c>
      <c r="AA239" s="12">
        <f t="shared" si="484"/>
        <v>0.11208749148661035</v>
      </c>
      <c r="AB239" s="12">
        <f t="shared" si="484"/>
        <v>0.10320151277785894</v>
      </c>
      <c r="AC239" s="12"/>
      <c r="AD239" s="12"/>
      <c r="AE239" s="12"/>
      <c r="AF239" s="12"/>
      <c r="AG239" s="12"/>
      <c r="AH239" s="12"/>
    </row>
    <row r="240" spans="1:34">
      <c r="A240" s="30" t="s">
        <v>378</v>
      </c>
      <c r="B240" t="s">
        <v>99</v>
      </c>
      <c r="C240" s="76">
        <v>1.2885388888888891</v>
      </c>
      <c r="D240" s="76">
        <v>1.2624280925013684</v>
      </c>
      <c r="E240" s="76">
        <v>1.2971230959982971</v>
      </c>
      <c r="F240" s="76">
        <v>1.3922463846317583</v>
      </c>
      <c r="G240" s="76">
        <v>2.0240197147722436</v>
      </c>
      <c r="H240" s="76">
        <v>1.9767673542692938</v>
      </c>
      <c r="I240" s="76">
        <v>2.0727877061961855</v>
      </c>
      <c r="J240" s="76">
        <v>2.1942063991295444</v>
      </c>
      <c r="K240" s="76">
        <v>2.1458840181771635</v>
      </c>
      <c r="L240" s="76">
        <v>1.9167359207761716</v>
      </c>
      <c r="M240" s="76">
        <v>1.8126092153097797</v>
      </c>
      <c r="N240" s="76">
        <v>1.776604660138249</v>
      </c>
      <c r="O240" s="76">
        <v>1.6705502035330262</v>
      </c>
      <c r="P240" s="76">
        <v>1.490329623037943</v>
      </c>
      <c r="Q240" s="76">
        <v>1.6704957290066564</v>
      </c>
      <c r="R240" s="76">
        <v>1.782348664234511</v>
      </c>
      <c r="S240" s="76">
        <v>1.6864901804915513</v>
      </c>
      <c r="T240" s="76">
        <v>1.6512530543196144</v>
      </c>
      <c r="U240" s="76">
        <v>1.6633535055043527</v>
      </c>
      <c r="V240" s="76">
        <v>1.7656693855606758</v>
      </c>
      <c r="W240" s="76">
        <v>2.2693495327700974</v>
      </c>
      <c r="X240" s="76">
        <v>2.3667309130515384</v>
      </c>
      <c r="Y240" s="76">
        <v>2.5095383320532516</v>
      </c>
      <c r="Z240" s="76">
        <v>2.5341159760624685</v>
      </c>
      <c r="AA240" s="76">
        <v>2.8181586789554536</v>
      </c>
      <c r="AB240" s="76">
        <v>3.1089969178717092</v>
      </c>
      <c r="AC240" s="76"/>
      <c r="AD240" s="76"/>
      <c r="AE240" s="76"/>
      <c r="AF240" s="76"/>
      <c r="AG240" s="76"/>
      <c r="AH240" s="76"/>
    </row>
    <row r="241" spans="1:34">
      <c r="A241" s="30" t="s">
        <v>379</v>
      </c>
      <c r="B241" t="s">
        <v>100</v>
      </c>
      <c r="C241" s="76">
        <v>1.2470333333333337</v>
      </c>
      <c r="D241" s="76">
        <v>1.2798333333333329</v>
      </c>
      <c r="E241" s="76">
        <v>1.3164699999999996</v>
      </c>
      <c r="F241" s="76">
        <v>1.8166666666666667</v>
      </c>
      <c r="G241" s="76">
        <v>1.9511999999999994</v>
      </c>
      <c r="H241" s="76">
        <v>1.9806766666666664</v>
      </c>
      <c r="I241" s="76">
        <v>2.06</v>
      </c>
      <c r="J241" s="76">
        <v>2.09</v>
      </c>
      <c r="K241" s="76">
        <v>2.0750000000000002</v>
      </c>
      <c r="L241" s="76">
        <v>1.825</v>
      </c>
      <c r="M241" s="76">
        <v>1.7925</v>
      </c>
      <c r="N241" s="76">
        <v>1.7135</v>
      </c>
      <c r="O241" s="76">
        <v>1.5915999999999999</v>
      </c>
      <c r="P241" s="76">
        <v>1.667</v>
      </c>
      <c r="Q241" s="76">
        <v>1.6858</v>
      </c>
      <c r="R241" s="76">
        <v>1.7727999999999999</v>
      </c>
      <c r="S241" s="76">
        <v>1.6702999999999999</v>
      </c>
      <c r="T241" s="76">
        <v>1.6567000000000001</v>
      </c>
      <c r="U241" s="76">
        <v>1.7363</v>
      </c>
      <c r="V241" s="76">
        <v>1.8635999999999999</v>
      </c>
      <c r="W241" s="76">
        <v>2.3948999999999998</v>
      </c>
      <c r="X241" s="76">
        <v>2.6467999999999998</v>
      </c>
      <c r="Y241" s="76">
        <v>2.5922000000000001</v>
      </c>
      <c r="Z241" s="76">
        <v>2.6766000000000001</v>
      </c>
      <c r="AA241" s="76">
        <v>2.8677000000000001</v>
      </c>
      <c r="AB241" s="76">
        <v>3.2766000000000002</v>
      </c>
      <c r="AC241" s="76"/>
      <c r="AD241" s="76"/>
      <c r="AE241" s="76"/>
      <c r="AF241" s="76"/>
      <c r="AG241" s="76"/>
      <c r="AH241" s="76"/>
    </row>
    <row r="242" spans="1:34">
      <c r="A242" s="30" t="s">
        <v>380</v>
      </c>
      <c r="B242" s="58" t="s">
        <v>109</v>
      </c>
      <c r="C242" s="75">
        <v>0.25024999999999997</v>
      </c>
      <c r="D242" s="75">
        <v>0.14150000000000001</v>
      </c>
      <c r="E242" s="75">
        <v>0.11199999999999999</v>
      </c>
      <c r="F242" s="75">
        <v>0.18425</v>
      </c>
      <c r="G242" s="75">
        <v>0.12675</v>
      </c>
      <c r="H242" s="75">
        <v>0.11666666665000001</v>
      </c>
      <c r="I242" s="75">
        <v>9.5500000000000002E-2</v>
      </c>
      <c r="J242" s="75">
        <v>0.1016</v>
      </c>
      <c r="K242" s="75">
        <v>8.975000000000001E-2</v>
      </c>
      <c r="L242" s="75">
        <v>7.166666666666667E-2</v>
      </c>
      <c r="M242" s="75">
        <v>7.9499999999999987E-2</v>
      </c>
      <c r="N242" s="75">
        <v>0.10124999999999998</v>
      </c>
      <c r="O242" s="75">
        <v>0.10201620249027724</v>
      </c>
      <c r="P242" s="75">
        <v>0.1120298452769783</v>
      </c>
      <c r="Q242" s="75">
        <v>0.10804294274691478</v>
      </c>
      <c r="R242" s="75">
        <v>0.10068391542187081</v>
      </c>
      <c r="S242" s="75">
        <v>0.11676799113338199</v>
      </c>
      <c r="T242" s="75">
        <v>0.10768316689065655</v>
      </c>
      <c r="U242" s="75">
        <v>9.7686914612618636E-2</v>
      </c>
      <c r="V242" s="75">
        <v>8.4232799333819802E-2</v>
      </c>
      <c r="W242" s="75">
        <v>8.970847285993537E-2</v>
      </c>
      <c r="X242" s="75">
        <v>9.3716666666666656E-2</v>
      </c>
      <c r="Y242" s="75">
        <v>8.7591666666666679E-2</v>
      </c>
      <c r="Z242" s="75">
        <v>7.955000000000001E-2</v>
      </c>
      <c r="AA242" s="75">
        <v>7.8208333333333338E-2</v>
      </c>
      <c r="AB242" s="75">
        <v>9.2000000000000012E-2</v>
      </c>
      <c r="AC242" s="75"/>
      <c r="AD242" s="75"/>
      <c r="AE242" s="75"/>
      <c r="AF242" s="75"/>
      <c r="AG242" s="75"/>
      <c r="AH242" s="75"/>
    </row>
    <row r="243" spans="1:34">
      <c r="A243" s="30" t="s">
        <v>381</v>
      </c>
      <c r="B243" t="s">
        <v>113</v>
      </c>
      <c r="C243" s="75">
        <v>0.88575000000000004</v>
      </c>
      <c r="D243" s="75">
        <v>0.76</v>
      </c>
      <c r="E243" s="75">
        <v>0.45</v>
      </c>
      <c r="F243" s="75">
        <v>0.38</v>
      </c>
      <c r="G243" s="75">
        <v>0.33</v>
      </c>
      <c r="H243" s="75">
        <v>0.27</v>
      </c>
      <c r="I243" s="75">
        <v>0.21</v>
      </c>
      <c r="J243" s="75">
        <v>0.27279999999999999</v>
      </c>
      <c r="K243" s="75">
        <v>0.2606666666666666</v>
      </c>
      <c r="L243" s="75">
        <v>0.24608333333333335</v>
      </c>
      <c r="M243" s="75">
        <v>0.20683333333333334</v>
      </c>
      <c r="N243" s="75">
        <v>0.19775000000000001</v>
      </c>
      <c r="O243" s="75">
        <v>0.2106936608357069</v>
      </c>
      <c r="P243" s="75">
        <v>0.2299588877251961</v>
      </c>
      <c r="Q243" s="75">
        <v>0.24238526381548567</v>
      </c>
      <c r="R243" s="75">
        <v>0.22522227073308318</v>
      </c>
      <c r="S243" s="75">
        <v>0.22174694098509309</v>
      </c>
      <c r="T243" s="75">
        <v>0.22040915345833156</v>
      </c>
      <c r="U243" s="75">
        <v>0.20702602213554552</v>
      </c>
      <c r="V243" s="75">
        <v>0.19681553151978456</v>
      </c>
      <c r="W243" s="75">
        <v>0.19129469041660571</v>
      </c>
      <c r="X243" s="75">
        <v>0.19576633333333335</v>
      </c>
      <c r="Y243" s="75">
        <v>0.16700000000000004</v>
      </c>
      <c r="Z243" s="75">
        <v>0.16208333333333333</v>
      </c>
      <c r="AA243" s="75">
        <v>0.1511666666666667</v>
      </c>
      <c r="AB243" s="75">
        <v>0.15708333333333335</v>
      </c>
      <c r="AC243" s="75"/>
      <c r="AD243" s="75"/>
      <c r="AE243" s="75"/>
      <c r="AF243" s="75"/>
      <c r="AG243" s="75"/>
      <c r="AH243" s="75"/>
    </row>
    <row r="244" spans="1:34">
      <c r="A244" s="30" t="s">
        <v>382</v>
      </c>
      <c r="B244" t="s">
        <v>108</v>
      </c>
      <c r="C244" s="12">
        <f t="shared" ref="C244:AB244" si="485">C243-C242</f>
        <v>0.63550000000000006</v>
      </c>
      <c r="D244" s="12">
        <f t="shared" si="485"/>
        <v>0.61850000000000005</v>
      </c>
      <c r="E244" s="12">
        <f t="shared" si="485"/>
        <v>0.33800000000000002</v>
      </c>
      <c r="F244" s="12">
        <f t="shared" si="485"/>
        <v>0.19575000000000001</v>
      </c>
      <c r="G244" s="12">
        <f t="shared" si="485"/>
        <v>0.20325000000000001</v>
      </c>
      <c r="H244" s="12">
        <f t="shared" si="485"/>
        <v>0.15333333334999999</v>
      </c>
      <c r="I244" s="12">
        <f t="shared" si="485"/>
        <v>0.11449999999999999</v>
      </c>
      <c r="J244" s="12">
        <f t="shared" si="485"/>
        <v>0.17119999999999999</v>
      </c>
      <c r="K244" s="12">
        <f t="shared" si="485"/>
        <v>0.17091666666666661</v>
      </c>
      <c r="L244" s="12">
        <f t="shared" si="485"/>
        <v>0.17441666666666666</v>
      </c>
      <c r="M244" s="12">
        <f t="shared" si="485"/>
        <v>0.12733333333333335</v>
      </c>
      <c r="N244" s="12">
        <f t="shared" si="485"/>
        <v>9.650000000000003E-2</v>
      </c>
      <c r="O244" s="12">
        <f t="shared" si="485"/>
        <v>0.10867745834542966</v>
      </c>
      <c r="P244" s="12">
        <f t="shared" si="485"/>
        <v>0.11792904244821779</v>
      </c>
      <c r="Q244" s="12">
        <f t="shared" si="485"/>
        <v>0.13434232106857089</v>
      </c>
      <c r="R244" s="12">
        <f t="shared" si="485"/>
        <v>0.12453835531121236</v>
      </c>
      <c r="S244" s="12">
        <f t="shared" si="485"/>
        <v>0.10497894985171111</v>
      </c>
      <c r="T244" s="12">
        <f t="shared" si="485"/>
        <v>0.11272598656767502</v>
      </c>
      <c r="U244" s="12">
        <f t="shared" si="485"/>
        <v>0.10933910752292689</v>
      </c>
      <c r="V244" s="12">
        <f t="shared" si="485"/>
        <v>0.11258273218596476</v>
      </c>
      <c r="W244" s="12">
        <f t="shared" si="485"/>
        <v>0.10158621755667034</v>
      </c>
      <c r="X244" s="12">
        <f t="shared" si="485"/>
        <v>0.10204966666666669</v>
      </c>
      <c r="Y244" s="12">
        <f t="shared" si="485"/>
        <v>7.9408333333333359E-2</v>
      </c>
      <c r="Z244" s="12">
        <f t="shared" si="485"/>
        <v>8.253333333333332E-2</v>
      </c>
      <c r="AA244" s="12">
        <f t="shared" si="485"/>
        <v>7.2958333333333361E-2</v>
      </c>
      <c r="AB244" s="12">
        <f t="shared" si="485"/>
        <v>6.508333333333334E-2</v>
      </c>
      <c r="AC244" s="12"/>
      <c r="AD244" s="12"/>
      <c r="AE244" s="12"/>
      <c r="AF244" s="12"/>
      <c r="AG244" s="12"/>
      <c r="AH244" s="12"/>
    </row>
    <row r="245" spans="1:34">
      <c r="A245" s="30" t="s">
        <v>383</v>
      </c>
      <c r="B245" s="58" t="s">
        <v>110</v>
      </c>
      <c r="C245" s="75">
        <v>8.8300000000000003E-2</v>
      </c>
      <c r="D245" s="75">
        <v>8.2699999999999996E-2</v>
      </c>
      <c r="E245" s="75">
        <v>8.4400000000000003E-2</v>
      </c>
      <c r="F245" s="75">
        <v>8.3500000000000005E-2</v>
      </c>
      <c r="G245" s="75">
        <v>0.08</v>
      </c>
      <c r="H245" s="75">
        <v>9.2299999999999993E-2</v>
      </c>
      <c r="I245" s="75">
        <v>6.9099999999999995E-2</v>
      </c>
      <c r="J245" s="75">
        <v>4.6699999999999998E-2</v>
      </c>
      <c r="K245" s="75">
        <v>4.1200000000000001E-2</v>
      </c>
      <c r="L245" s="75">
        <v>4.3400000000000001E-2</v>
      </c>
      <c r="M245" s="75">
        <v>6.1900000000000004E-2</v>
      </c>
      <c r="N245" s="75">
        <v>7.9383333333333306E-2</v>
      </c>
      <c r="O245" s="75">
        <v>8.0500000000000002E-2</v>
      </c>
      <c r="P245" s="75">
        <v>5.0874999999999997E-2</v>
      </c>
      <c r="Q245" s="75">
        <v>3.2500000000000001E-2</v>
      </c>
      <c r="R245" s="75">
        <v>3.2500000000000001E-2</v>
      </c>
      <c r="S245" s="75">
        <v>3.2500000000000001E-2</v>
      </c>
      <c r="T245" s="75">
        <v>3.2500000000000001E-2</v>
      </c>
      <c r="U245" s="75">
        <v>3.2500000000000001E-2</v>
      </c>
      <c r="V245" s="75">
        <v>3.2500000000000001E-2</v>
      </c>
      <c r="W245" s="75">
        <v>3.2599999999999997E-2</v>
      </c>
      <c r="X245" s="75">
        <v>3.5116666666666664E-2</v>
      </c>
      <c r="Y245" s="75">
        <v>4.0966666666666665E-2</v>
      </c>
      <c r="Z245" s="75">
        <v>4.9041666666666671E-2</v>
      </c>
      <c r="AA245" s="75">
        <v>5.2824999999999997E-2</v>
      </c>
      <c r="AB245" s="75">
        <v>3.544166666666667E-2</v>
      </c>
      <c r="AC245" s="75"/>
      <c r="AD245" s="75"/>
      <c r="AE245" s="75"/>
      <c r="AF245" s="75"/>
      <c r="AG245" s="75"/>
      <c r="AH245" s="75"/>
    </row>
    <row r="246" spans="1:34">
      <c r="A246" s="30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</row>
    <row r="247" spans="1:34"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</row>
    <row r="248" spans="1:34">
      <c r="A248" s="30" t="s">
        <v>308</v>
      </c>
      <c r="B248" s="10" t="s">
        <v>164</v>
      </c>
      <c r="C248" s="73">
        <v>162.88701550000002</v>
      </c>
      <c r="D248" s="73">
        <v>792.36067500000013</v>
      </c>
      <c r="E248" s="73">
        <v>1157.4975039999999</v>
      </c>
      <c r="F248" s="73">
        <v>1323.5676575248003</v>
      </c>
      <c r="G248" s="73">
        <v>1314.3398200624999</v>
      </c>
      <c r="H248" s="73">
        <v>1277.7647137500001</v>
      </c>
      <c r="I248" s="73">
        <v>1314.6718974999999</v>
      </c>
      <c r="J248" s="73">
        <v>1443.2173929999999</v>
      </c>
      <c r="K248" s="73">
        <v>1564.316742</v>
      </c>
      <c r="L248" s="73">
        <v>1592.3740469999998</v>
      </c>
      <c r="M248" s="73">
        <v>1501.6856979999998</v>
      </c>
      <c r="N248" s="73">
        <v>1461.2258850876601</v>
      </c>
      <c r="O248" s="73">
        <v>1540.588</v>
      </c>
      <c r="P248" s="73">
        <v>2226.3869999999997</v>
      </c>
      <c r="Q248" s="73">
        <v>2694.3939999999998</v>
      </c>
      <c r="R248" s="73">
        <v>3283.6010000000001</v>
      </c>
      <c r="S248" s="73">
        <v>3607.8280000000004</v>
      </c>
      <c r="T248" s="73">
        <v>3997.3009999999999</v>
      </c>
      <c r="U248" s="73">
        <v>4086.3530000000001</v>
      </c>
      <c r="V248" s="73">
        <v>4157.2029999999995</v>
      </c>
      <c r="W248" s="73">
        <v>4295.509</v>
      </c>
      <c r="X248" s="73">
        <v>4510.0709999999999</v>
      </c>
      <c r="Y248" s="73">
        <v>5091.9415940128074</v>
      </c>
      <c r="Z248" s="73">
        <v>5267.1969999999992</v>
      </c>
      <c r="AA248" s="73">
        <v>5492.1050005708948</v>
      </c>
      <c r="AB248" s="73">
        <v>7162.1383855705217</v>
      </c>
      <c r="AC248" s="73"/>
      <c r="AD248" s="73"/>
      <c r="AE248" s="73"/>
      <c r="AF248" s="73"/>
      <c r="AG248" s="73"/>
      <c r="AH248" s="73"/>
    </row>
    <row r="249" spans="1:34">
      <c r="A249" s="30" t="s">
        <v>385</v>
      </c>
      <c r="B249" t="s">
        <v>111</v>
      </c>
      <c r="C249" s="12">
        <v>2.8081404404388902E-2</v>
      </c>
      <c r="D249" s="12">
        <f t="shared" ref="D249:S249" si="486">D132/C248</f>
        <v>0.22346778156789296</v>
      </c>
      <c r="E249" s="12">
        <f t="shared" si="486"/>
        <v>4.5812470438414916E-2</v>
      </c>
      <c r="F249" s="12">
        <f t="shared" si="486"/>
        <v>3.0756005846212176E-2</v>
      </c>
      <c r="G249" s="12">
        <f t="shared" si="486"/>
        <v>2.9314708454390426E-2</v>
      </c>
      <c r="H249" s="12">
        <f t="shared" si="486"/>
        <v>2.7998847359163227E-2</v>
      </c>
      <c r="I249" s="12">
        <f t="shared" si="486"/>
        <v>1.9330632419414781E-2</v>
      </c>
      <c r="J249" s="12">
        <f t="shared" si="486"/>
        <v>2.3123640246520142E-2</v>
      </c>
      <c r="K249" s="12">
        <f t="shared" si="486"/>
        <v>2.3697053656558865E-2</v>
      </c>
      <c r="L249" s="12">
        <f t="shared" si="486"/>
        <v>1.6173195185300908E-2</v>
      </c>
      <c r="M249" s="12">
        <f t="shared" si="486"/>
        <v>1.3313454863158795E-2</v>
      </c>
      <c r="N249" s="12">
        <f t="shared" si="486"/>
        <v>1.3518141663755796E-2</v>
      </c>
      <c r="O249" s="12">
        <f t="shared" si="486"/>
        <v>1.5945515500228231E-2</v>
      </c>
      <c r="P249" s="12">
        <f t="shared" si="486"/>
        <v>2.7976331115132664E-2</v>
      </c>
      <c r="Q249" s="12">
        <f t="shared" si="486"/>
        <v>3.0363095005495451E-2</v>
      </c>
      <c r="R249" s="12">
        <f t="shared" si="486"/>
        <v>2.7575773995933781E-2</v>
      </c>
      <c r="S249" s="12">
        <f t="shared" si="486"/>
        <v>3.2768902190004202E-2</v>
      </c>
      <c r="T249" s="12">
        <f t="shared" ref="T249:AB249" si="487">T132/S248</f>
        <v>2.2257158600687169E-2</v>
      </c>
      <c r="U249" s="12">
        <f t="shared" si="487"/>
        <v>2.0188622272878626E-2</v>
      </c>
      <c r="V249" s="12">
        <f t="shared" si="487"/>
        <v>1.9332642089413224E-2</v>
      </c>
      <c r="W249" s="12">
        <f t="shared" si="487"/>
        <v>1.8473959534812231E-2</v>
      </c>
      <c r="X249" s="12">
        <f t="shared" si="487"/>
        <v>1.9182825597618351E-2</v>
      </c>
      <c r="Y249" s="12">
        <f t="shared" si="487"/>
        <v>2.0975279546596937E-2</v>
      </c>
      <c r="Z249" s="12">
        <f t="shared" si="487"/>
        <v>2.0817206569029901E-2</v>
      </c>
      <c r="AA249" s="12">
        <f t="shared" si="487"/>
        <v>2.1814259083151821E-2</v>
      </c>
      <c r="AB249" s="12">
        <f t="shared" si="487"/>
        <v>1.9701007170975938E-2</v>
      </c>
      <c r="AC249" s="12"/>
      <c r="AD249" s="12"/>
      <c r="AE249" s="12"/>
      <c r="AF249" s="12"/>
      <c r="AG249" s="12"/>
      <c r="AH249" s="12"/>
    </row>
    <row r="250" spans="1:34">
      <c r="A250" s="30" t="s">
        <v>386</v>
      </c>
      <c r="B250" t="s">
        <v>129</v>
      </c>
      <c r="C250" s="56">
        <v>3.9969324055564928E-2</v>
      </c>
      <c r="D250" s="56">
        <f t="shared" ref="D250" si="488">-(D100/D240)/C248</f>
        <v>0</v>
      </c>
      <c r="E250" s="56">
        <f t="shared" ref="E250" si="489">-(E100/E240)/D248</f>
        <v>1.2940395066536194E-2</v>
      </c>
      <c r="F250" s="56">
        <f t="shared" ref="F250" si="490">-(F100/F240)/E248</f>
        <v>1.6009712905028929E-2</v>
      </c>
      <c r="G250" s="56">
        <f t="shared" ref="G250" si="491">-(G100/G240)/F248</f>
        <v>2.601787922930451E-2</v>
      </c>
      <c r="H250" s="56">
        <f t="shared" ref="H250" si="492">-(H100/H240)/G248</f>
        <v>1.8942134106970265E-2</v>
      </c>
      <c r="I250" s="56">
        <f t="shared" ref="I250" si="493">-(I100/I240)/H248</f>
        <v>2.1181521184460102E-2</v>
      </c>
      <c r="J250" s="56">
        <f t="shared" ref="J250" si="494">-(J100/J240)/I248</f>
        <v>1.3623782247181537E-2</v>
      </c>
      <c r="K250" s="56">
        <f t="shared" ref="K250" si="495">-(K100/K240)/J248</f>
        <v>1.6693116445415209E-2</v>
      </c>
      <c r="L250" s="56">
        <f t="shared" ref="L250" si="496">-(L100/L240)/K248</f>
        <v>5.0160384981726612E-2</v>
      </c>
      <c r="M250" s="56">
        <f t="shared" ref="M250" si="497">-(M100/M240)/L248</f>
        <v>5.6091567206718873E-2</v>
      </c>
      <c r="N250" s="56">
        <f t="shared" ref="N250" si="498">-(N100/N240)/M248</f>
        <v>8.7859305465390711E-2</v>
      </c>
      <c r="O250" s="56">
        <f t="shared" ref="O250" si="499">-(O100/O240)/N248</f>
        <v>5.3952166187246735E-2</v>
      </c>
      <c r="P250" s="56">
        <f t="shared" ref="P250" si="500">-(P100/P240)/O248</f>
        <v>2.5522826684530365E-2</v>
      </c>
      <c r="Q250" s="56">
        <f t="shared" ref="Q250" si="501">-(Q100/Q240)/P248</f>
        <v>3.5782231876547249E-2</v>
      </c>
      <c r="R250" s="56">
        <f t="shared" ref="R250" si="502">-(R100/R240)/Q248</f>
        <v>2.5591639842489917E-2</v>
      </c>
      <c r="S250" s="56">
        <f t="shared" ref="S250" si="503">-(S100/S240)/R248</f>
        <v>0.14933272448242232</v>
      </c>
      <c r="T250" s="56">
        <f t="shared" ref="T250" si="504">-(T100/T240)/S248</f>
        <v>1.5983489448351096E-2</v>
      </c>
      <c r="U250" s="56">
        <f t="shared" ref="U250:Z250" si="505">-(U100/U240)/T248</f>
        <v>6.473912087665562E-2</v>
      </c>
      <c r="V250" s="56">
        <f t="shared" si="505"/>
        <v>6.9225150610097985E-2</v>
      </c>
      <c r="W250" s="56">
        <f t="shared" si="505"/>
        <v>3.9166885799099597E-2</v>
      </c>
      <c r="X250" s="56">
        <f t="shared" si="505"/>
        <v>3.0250712031707237E-2</v>
      </c>
      <c r="Y250" s="56">
        <f t="shared" si="505"/>
        <v>3.7764741569343889E-2</v>
      </c>
      <c r="Z250" s="56">
        <f t="shared" si="505"/>
        <v>5.5254834976728839E-2</v>
      </c>
      <c r="AA250" s="56">
        <f>-(AA100/AA240)/Z248</f>
        <v>6.1774625707196079E-2</v>
      </c>
      <c r="AB250" s="56">
        <f>-(AB100/AB240)/AA248</f>
        <v>5.2821226415916592E-2</v>
      </c>
      <c r="AC250" s="56"/>
      <c r="AD250" s="56"/>
      <c r="AE250" s="56"/>
      <c r="AF250" s="56"/>
      <c r="AG250" s="56"/>
      <c r="AH250" s="56"/>
    </row>
    <row r="251" spans="1:34">
      <c r="A251" s="30" t="s">
        <v>309</v>
      </c>
      <c r="B251" s="34" t="s">
        <v>165</v>
      </c>
      <c r="C251" s="73">
        <f t="shared" ref="C251:X251" si="506">C267-C268</f>
        <v>140.55000000000001</v>
      </c>
      <c r="D251" s="73">
        <f t="shared" si="506"/>
        <v>297.35000000000002</v>
      </c>
      <c r="E251" s="73">
        <f t="shared" si="506"/>
        <v>451.57900000000001</v>
      </c>
      <c r="F251" s="73">
        <f t="shared" si="506"/>
        <v>556.52200000000005</v>
      </c>
      <c r="G251" s="73">
        <f t="shared" si="506"/>
        <v>667.38499999999988</v>
      </c>
      <c r="H251" s="73">
        <f t="shared" si="506"/>
        <v>821.87099999999998</v>
      </c>
      <c r="I251" s="73">
        <f t="shared" si="506"/>
        <v>816.31100000000004</v>
      </c>
      <c r="J251" s="73">
        <f t="shared" si="506"/>
        <v>844.24599999999998</v>
      </c>
      <c r="K251" s="73">
        <f t="shared" si="506"/>
        <v>891.80000000000007</v>
      </c>
      <c r="L251" s="73">
        <f>L267-L268</f>
        <v>899.68</v>
      </c>
      <c r="M251" s="73">
        <f t="shared" si="506"/>
        <v>859.24999999999989</v>
      </c>
      <c r="N251" s="73">
        <f t="shared" si="506"/>
        <v>834.82</v>
      </c>
      <c r="O251" s="73">
        <f t="shared" si="506"/>
        <v>813.82</v>
      </c>
      <c r="P251" s="73">
        <f t="shared" si="506"/>
        <v>782.80000000000007</v>
      </c>
      <c r="Q251" s="73">
        <f t="shared" si="506"/>
        <v>1017.9000000000001</v>
      </c>
      <c r="R251" s="73">
        <f t="shared" si="506"/>
        <v>1144.2000000000003</v>
      </c>
      <c r="S251" s="73">
        <f t="shared" si="506"/>
        <v>1189.5</v>
      </c>
      <c r="T251" s="73">
        <f t="shared" si="506"/>
        <v>1223.1999999999998</v>
      </c>
      <c r="U251" s="73">
        <f t="shared" si="506"/>
        <v>1344.9</v>
      </c>
      <c r="V251" s="73">
        <f t="shared" si="506"/>
        <v>1898.4</v>
      </c>
      <c r="W251" s="73">
        <f>W267-W268</f>
        <v>2155.3000000000002</v>
      </c>
      <c r="X251" s="73">
        <f t="shared" si="506"/>
        <v>2498.6509999999998</v>
      </c>
      <c r="Y251" s="73">
        <v>2863.2</v>
      </c>
      <c r="Z251" s="73">
        <v>3250.5</v>
      </c>
      <c r="AA251" s="73">
        <v>4155</v>
      </c>
      <c r="AB251" s="73">
        <v>6145.2999999999993</v>
      </c>
      <c r="AC251" s="73"/>
      <c r="AD251" s="73"/>
      <c r="AE251" s="73"/>
      <c r="AF251" s="73"/>
      <c r="AG251" s="73"/>
      <c r="AH251" s="73"/>
    </row>
    <row r="252" spans="1:34">
      <c r="A252" s="30" t="s">
        <v>387</v>
      </c>
      <c r="B252" t="s">
        <v>112</v>
      </c>
      <c r="C252" s="12">
        <v>0.48705134029986363</v>
      </c>
      <c r="D252" s="12">
        <f t="shared" ref="D252" si="507">D69/C251</f>
        <v>8.3244397011739579E-2</v>
      </c>
      <c r="E252" s="12">
        <f t="shared" ref="E252" si="508">E69/D251</f>
        <v>0.12779552715654952</v>
      </c>
      <c r="F252" s="12">
        <f t="shared" ref="F252" si="509">F69/E251</f>
        <v>0.17404706596188044</v>
      </c>
      <c r="G252" s="12">
        <f t="shared" ref="G252" si="510">G69/F251</f>
        <v>0.1290155645239541</v>
      </c>
      <c r="H252" s="12">
        <f t="shared" ref="H252" si="511">H69/G251</f>
        <v>0.14555726171550154</v>
      </c>
      <c r="I252" s="12">
        <f t="shared" ref="I252" si="512">I69/H251</f>
        <v>8.0547920537407947E-2</v>
      </c>
      <c r="J252" s="12">
        <f t="shared" ref="J252" si="513">J69/I251</f>
        <v>9.8001864485471837E-2</v>
      </c>
      <c r="K252" s="12">
        <f t="shared" ref="K252" si="514">K69/J251</f>
        <v>0.11276334149051341</v>
      </c>
      <c r="L252" s="12">
        <f t="shared" ref="L252" si="515">L69/K251</f>
        <v>0.10361852433281003</v>
      </c>
      <c r="M252" s="12">
        <f t="shared" ref="M252" si="516">M69/L251</f>
        <v>9.0698915169838162E-2</v>
      </c>
      <c r="N252" s="12">
        <f t="shared" ref="N252" si="517">N69/M251</f>
        <v>7.8673261565318592E-2</v>
      </c>
      <c r="O252" s="12">
        <f t="shared" ref="O252" si="518">O69/N251</f>
        <v>7.019477252581395E-2</v>
      </c>
      <c r="P252" s="12">
        <f t="shared" ref="P252" si="519">P69/O251</f>
        <v>6.9057039640215284E-2</v>
      </c>
      <c r="Q252" s="12">
        <f t="shared" ref="Q252" si="520">Q69/P251</f>
        <v>7.441333673990802E-2</v>
      </c>
      <c r="R252" s="12">
        <f t="shared" ref="R252" si="521">R69/Q251</f>
        <v>7.2207486000589446E-2</v>
      </c>
      <c r="S252" s="12">
        <f t="shared" ref="S252" si="522">S69/R251</f>
        <v>9.3068320398531704E-2</v>
      </c>
      <c r="T252" s="12">
        <f t="shared" ref="T252:Z252" si="523">T69/S251</f>
        <v>0.10165855931904161</v>
      </c>
      <c r="U252" s="12">
        <f t="shared" si="523"/>
        <v>8.4397268508829323E-2</v>
      </c>
      <c r="V252" s="12">
        <f t="shared" si="523"/>
        <v>8.1001950599449757E-2</v>
      </c>
      <c r="W252" s="12">
        <f t="shared" si="523"/>
        <v>8.19478209892541E-2</v>
      </c>
      <c r="X252" s="12">
        <f t="shared" si="523"/>
        <v>9.6438577240291368E-2</v>
      </c>
      <c r="Y252" s="12">
        <f t="shared" si="523"/>
        <v>9.7666059621771925E-2</v>
      </c>
      <c r="Z252" s="12">
        <f t="shared" si="523"/>
        <v>8.7983241712070406E-2</v>
      </c>
      <c r="AA252" s="12">
        <f>AA69/Z251</f>
        <v>8.8349959317028159E-2</v>
      </c>
      <c r="AB252" s="12">
        <f>AB69/AA251</f>
        <v>0.10415800128038508</v>
      </c>
      <c r="AC252" s="12"/>
      <c r="AD252" s="12"/>
      <c r="AE252" s="12"/>
      <c r="AF252" s="12"/>
      <c r="AG252" s="12"/>
      <c r="AH252" s="12"/>
    </row>
    <row r="253" spans="1:34">
      <c r="A253" s="30" t="s">
        <v>544</v>
      </c>
      <c r="B253" s="10" t="s">
        <v>166</v>
      </c>
      <c r="C253" s="69">
        <v>199.2000000000001</v>
      </c>
      <c r="D253" s="69">
        <f t="shared" ref="D253" si="524">C253+D139</f>
        <v>663.12800000000016</v>
      </c>
      <c r="E253" s="69">
        <f t="shared" ref="E253" si="525">D253+E139</f>
        <v>1033.0737358942902</v>
      </c>
      <c r="F253" s="69">
        <f t="shared" ref="F253" si="526">E253+F139</f>
        <v>1134.0926311994808</v>
      </c>
      <c r="G253" s="69">
        <f t="shared" ref="G253" si="527">F253+G139</f>
        <v>1345.8398817270909</v>
      </c>
      <c r="H253" s="69">
        <f t="shared" ref="H253" si="528">G253+H139</f>
        <v>1534.9395693270908</v>
      </c>
      <c r="I253" s="69">
        <f t="shared" ref="I253" si="529">H253+I139</f>
        <v>1745.4341068870908</v>
      </c>
      <c r="J253" s="69">
        <f t="shared" ref="J253" si="530">I253+J139</f>
        <v>1915.7469284070908</v>
      </c>
      <c r="K253" s="69">
        <f t="shared" ref="K253" si="531">J253+K139</f>
        <v>2262.4557544670911</v>
      </c>
      <c r="L253" s="69">
        <f t="shared" ref="L253" si="532">K253+L139</f>
        <v>2813.9600318570911</v>
      </c>
      <c r="M253" s="69">
        <f t="shared" ref="M253" si="533">L253+M139</f>
        <v>3480.9180640870909</v>
      </c>
      <c r="N253" s="69">
        <f t="shared" ref="N253" si="534">M253+N139</f>
        <v>4967.4208354670918</v>
      </c>
      <c r="O253" s="69">
        <f t="shared" ref="O253" si="535">N253+O139</f>
        <v>6875.9771962870918</v>
      </c>
      <c r="P253" s="69">
        <f t="shared" ref="P253" si="536">O253+P139</f>
        <v>8706.6881404570904</v>
      </c>
      <c r="Q253" s="69">
        <f t="shared" ref="Q253" si="537">P253+Q139</f>
        <v>9842.6339765270895</v>
      </c>
      <c r="R253" s="69">
        <f t="shared" ref="R253" si="538">Q253+R139</f>
        <v>10762.537796007089</v>
      </c>
      <c r="S253" s="69">
        <f t="shared" ref="S253" si="539">R253+S139</f>
        <v>12042.917569527088</v>
      </c>
      <c r="T253" s="69">
        <f t="shared" ref="T253:Y253" si="540">S253+T139</f>
        <v>13676.958803377087</v>
      </c>
      <c r="U253" s="69">
        <f t="shared" si="540"/>
        <v>14686.751356572087</v>
      </c>
      <c r="V253" s="69">
        <f t="shared" si="540"/>
        <v>15968.534478092088</v>
      </c>
      <c r="W253" s="69">
        <f t="shared" si="540"/>
        <v>17486.956493152087</v>
      </c>
      <c r="X253" s="69">
        <f t="shared" si="540"/>
        <v>19298.806527002089</v>
      </c>
      <c r="Y253" s="69">
        <f t="shared" si="540"/>
        <v>20296.193412992088</v>
      </c>
      <c r="Z253" s="69">
        <f>Y253+Z139</f>
        <v>20645.178886882088</v>
      </c>
      <c r="AA253" s="69">
        <f>Z253+AA139</f>
        <v>21175.02418613209</v>
      </c>
      <c r="AB253" s="69">
        <f>AA253+AB139</f>
        <v>22075.63161124209</v>
      </c>
      <c r="AC253" s="69"/>
      <c r="AD253" s="69"/>
      <c r="AE253" s="69"/>
      <c r="AF253" s="69"/>
      <c r="AG253" s="69"/>
      <c r="AH253" s="69"/>
    </row>
    <row r="254" spans="1:34">
      <c r="A254" s="30" t="s">
        <v>545</v>
      </c>
      <c r="B254" t="s">
        <v>114</v>
      </c>
      <c r="C254" s="12">
        <v>0.29200000000000004</v>
      </c>
      <c r="D254" s="12">
        <f t="shared" ref="D254" si="541">D133/C253</f>
        <v>0.16560742971887549</v>
      </c>
      <c r="E254" s="12">
        <f t="shared" ref="E254" si="542">E133/D253</f>
        <v>1.7055558730264733E-2</v>
      </c>
      <c r="F254" s="12">
        <f t="shared" ref="F254" si="543">F133/E253</f>
        <v>4.5207051904743063E-3</v>
      </c>
      <c r="G254" s="12">
        <f t="shared" ref="G254" si="544">G133/F253</f>
        <v>7.7893953066260875E-3</v>
      </c>
      <c r="H254" s="12">
        <f t="shared" ref="H254" si="545">H133/G253</f>
        <v>3.765809803091958E-2</v>
      </c>
      <c r="I254" s="12">
        <f t="shared" ref="I254" si="546">I133/H253</f>
        <v>5.345774728185046E-2</v>
      </c>
      <c r="J254" s="12">
        <f t="shared" ref="J254" si="547">J133/I253</f>
        <v>5.469549520277342E-2</v>
      </c>
      <c r="K254" s="12">
        <f t="shared" ref="K254" si="548">K133/J253</f>
        <v>5.6727204709841966E-2</v>
      </c>
      <c r="L254" s="12">
        <f t="shared" ref="L254" si="549">L133/K253</f>
        <v>5.4102422254366546E-2</v>
      </c>
      <c r="M254" s="12">
        <f t="shared" ref="M254" si="550">M133/L253</f>
        <v>5.2363997907516571E-2</v>
      </c>
      <c r="N254" s="12">
        <f t="shared" ref="N254" si="551">N133/M253</f>
        <v>3.2659913743133595E-2</v>
      </c>
      <c r="O254" s="12">
        <f t="shared" ref="O254" si="552">O133/N253</f>
        <v>6.442455597380603E-2</v>
      </c>
      <c r="P254" s="12">
        <f t="shared" ref="P254" si="553">P133/O253</f>
        <v>5.6840900486267602E-2</v>
      </c>
      <c r="Q254" s="12">
        <f t="shared" ref="Q254" si="554">Q133/P253</f>
        <v>3.8760485382709819E-2</v>
      </c>
      <c r="R254" s="12">
        <f t="shared" ref="R254" si="555">R133/Q253</f>
        <v>4.8329978501125338E-2</v>
      </c>
      <c r="S254" s="12">
        <f t="shared" ref="S254" si="556">S133/R253</f>
        <v>7.048379918455995E-2</v>
      </c>
      <c r="T254" s="12">
        <f t="shared" ref="T254:Y254" si="557">T133/S253</f>
        <v>5.4768873124147854E-2</v>
      </c>
      <c r="U254" s="12">
        <f t="shared" si="557"/>
        <v>6.3384913253956968E-2</v>
      </c>
      <c r="V254" s="12">
        <f t="shared" si="557"/>
        <v>5.5398932739193774E-2</v>
      </c>
      <c r="W254" s="12">
        <f t="shared" si="557"/>
        <v>4.6986895218805752E-2</v>
      </c>
      <c r="X254" s="12">
        <f t="shared" si="557"/>
        <v>6.7298865127322569E-2</v>
      </c>
      <c r="Y254" s="12">
        <f t="shared" si="557"/>
        <v>6.8515363236578489E-2</v>
      </c>
      <c r="Z254" s="12">
        <f>Z133/Y253</f>
        <v>6.2811136500303164E-2</v>
      </c>
      <c r="AA254" s="12">
        <f>AA133/Z253</f>
        <v>7.1035604988719123E-2</v>
      </c>
      <c r="AB254" s="12">
        <f>AB133/AA253</f>
        <v>5.405496411095622E-2</v>
      </c>
      <c r="AC254" s="12"/>
      <c r="AD254" s="12"/>
      <c r="AE254" s="12"/>
      <c r="AF254" s="12"/>
      <c r="AG254" s="12"/>
      <c r="AH254" s="12"/>
    </row>
    <row r="255" spans="1:34">
      <c r="A255" s="30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</row>
    <row r="256" spans="1:34">
      <c r="A256" s="30" t="s">
        <v>255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28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</row>
    <row r="257" spans="1:34">
      <c r="A257" s="31" t="s">
        <v>256</v>
      </c>
      <c r="C257" s="77">
        <v>561.94027912696924</v>
      </c>
      <c r="D257" s="77">
        <v>906.01633493460656</v>
      </c>
      <c r="E257" s="77">
        <v>1101.5587392281748</v>
      </c>
      <c r="F257" s="77">
        <v>1244.9653669444583</v>
      </c>
      <c r="G257" s="77">
        <v>1434.4648715315352</v>
      </c>
      <c r="H257" s="77">
        <v>1559.225038608796</v>
      </c>
      <c r="I257" s="77">
        <v>1748.9411454349429</v>
      </c>
      <c r="J257" s="77">
        <v>1971.4839729632629</v>
      </c>
      <c r="K257" s="77">
        <v>2279.818245115011</v>
      </c>
      <c r="L257" s="77">
        <v>2631.5386622464148</v>
      </c>
      <c r="M257" s="77">
        <v>3132.6273004962932</v>
      </c>
      <c r="N257" s="77">
        <v>3738.5036550537188</v>
      </c>
      <c r="O257" s="77">
        <v>4631.1806333595023</v>
      </c>
      <c r="P257" s="77">
        <v>5214.1352156469002</v>
      </c>
      <c r="Q257" s="77">
        <v>4960.3449648904461</v>
      </c>
      <c r="R257" s="77">
        <v>5762.6952321899771</v>
      </c>
      <c r="S257" s="77">
        <v>6782.6774933923234</v>
      </c>
      <c r="T257" s="77">
        <v>7301.756968166088</v>
      </c>
      <c r="U257" s="77">
        <v>7691.1259110340916</v>
      </c>
      <c r="V257" s="77">
        <v>8368.0115551386934</v>
      </c>
      <c r="W257" s="77">
        <v>9109.3963461799303</v>
      </c>
      <c r="X257" s="77">
        <v>9613.9423256811515</v>
      </c>
      <c r="Y257" s="77">
        <v>10933.912335858688</v>
      </c>
      <c r="Z257" s="77">
        <v>11968.002772679325</v>
      </c>
      <c r="AA257" s="77">
        <v>13239.387718234233</v>
      </c>
      <c r="AB257" s="77">
        <v>13292.749092981143</v>
      </c>
      <c r="AC257" s="77"/>
      <c r="AD257" s="77"/>
      <c r="AE257" s="77"/>
      <c r="AF257" s="77"/>
      <c r="AG257" s="77"/>
      <c r="AH257" s="77"/>
    </row>
    <row r="258" spans="1:34">
      <c r="A258" s="31" t="s">
        <v>257</v>
      </c>
      <c r="C258" s="77">
        <v>436.1065730903411</v>
      </c>
      <c r="D258" s="77">
        <v>717.6775772942683</v>
      </c>
      <c r="E258" s="77">
        <v>849.23222986819815</v>
      </c>
      <c r="F258" s="77">
        <v>894.21339547866376</v>
      </c>
      <c r="G258" s="77">
        <v>708.7208000308193</v>
      </c>
      <c r="H258" s="77">
        <v>788.775186539419</v>
      </c>
      <c r="I258" s="77">
        <v>843.76279355904717</v>
      </c>
      <c r="J258" s="77">
        <v>898.49522531032778</v>
      </c>
      <c r="K258" s="77">
        <v>1062.4144761801333</v>
      </c>
      <c r="L258" s="77">
        <v>1372.9270859497367</v>
      </c>
      <c r="M258" s="77">
        <v>1728.2419586291901</v>
      </c>
      <c r="N258" s="77">
        <v>2104.2968866032365</v>
      </c>
      <c r="O258" s="77">
        <v>2772.2487019935556</v>
      </c>
      <c r="P258" s="77">
        <v>3498.645625132388</v>
      </c>
      <c r="Q258" s="77">
        <v>2969.3850027620638</v>
      </c>
      <c r="R258" s="77">
        <v>3232.72985157106</v>
      </c>
      <c r="S258" s="77">
        <v>4022.8377557897102</v>
      </c>
      <c r="T258" s="77">
        <v>4421.9258238174352</v>
      </c>
      <c r="U258" s="77">
        <v>4623.6878108839492</v>
      </c>
      <c r="V258" s="77">
        <v>4738.7821437712773</v>
      </c>
      <c r="W258" s="77">
        <v>4012.6336870145574</v>
      </c>
      <c r="X258" s="77">
        <v>4062.1442696698441</v>
      </c>
      <c r="Y258" s="77">
        <v>4358.5100435967197</v>
      </c>
      <c r="Z258" s="77">
        <v>4721.9578817045731</v>
      </c>
      <c r="AA258" s="77">
        <v>4696.2208641301149</v>
      </c>
      <c r="AB258" s="77">
        <v>4274.6119472131531</v>
      </c>
      <c r="AC258" s="77"/>
      <c r="AD258" s="77"/>
      <c r="AE258" s="77"/>
      <c r="AF258" s="77"/>
      <c r="AG258" s="77"/>
      <c r="AH258" s="77"/>
    </row>
    <row r="259" spans="1:34">
      <c r="A259" s="32" t="s">
        <v>388</v>
      </c>
      <c r="C259" s="38">
        <f t="shared" ref="C259:S259" si="558">C17/C257*1000</f>
        <v>4674.4999999999991</v>
      </c>
      <c r="D259" s="38">
        <f t="shared" si="558"/>
        <v>4491.6984999999995</v>
      </c>
      <c r="E259" s="38">
        <f t="shared" si="558"/>
        <v>4349.9125000000013</v>
      </c>
      <c r="F259" s="38">
        <f t="shared" si="558"/>
        <v>4243.6064999999999</v>
      </c>
      <c r="G259" s="38">
        <f t="shared" si="558"/>
        <v>4157.1915000000008</v>
      </c>
      <c r="H259" s="38">
        <f t="shared" si="558"/>
        <v>4077.1310000000012</v>
      </c>
      <c r="I259" s="38">
        <f t="shared" si="558"/>
        <v>4014.3725000000004</v>
      </c>
      <c r="J259" s="38">
        <f t="shared" si="558"/>
        <v>3978.5144999999998</v>
      </c>
      <c r="K259" s="38">
        <f t="shared" si="558"/>
        <v>3951.735999999999</v>
      </c>
      <c r="L259" s="38">
        <f t="shared" si="558"/>
        <v>3927.3395000000005</v>
      </c>
      <c r="M259" s="38">
        <f t="shared" si="558"/>
        <v>3902.4684999999999</v>
      </c>
      <c r="N259" s="38">
        <f t="shared" si="558"/>
        <v>3880.3465000000006</v>
      </c>
      <c r="O259" s="38">
        <f t="shared" si="558"/>
        <v>3860.1574999999993</v>
      </c>
      <c r="P259" s="38">
        <f t="shared" si="558"/>
        <v>3848.4484999999995</v>
      </c>
      <c r="Q259" s="38">
        <f t="shared" si="558"/>
        <v>3814.4190000000003</v>
      </c>
      <c r="R259" s="38">
        <f t="shared" si="558"/>
        <v>3786.6949999999956</v>
      </c>
      <c r="S259" s="38">
        <f t="shared" si="558"/>
        <v>3756.4405000000006</v>
      </c>
      <c r="T259" s="38">
        <f t="shared" ref="T259:Z259" si="559">T17/T257*1000</f>
        <v>3728.8734999999997</v>
      </c>
      <c r="U259" s="38">
        <f t="shared" si="559"/>
        <v>3717.6674999999996</v>
      </c>
      <c r="V259" s="38">
        <f t="shared" si="559"/>
        <v>3719.4134999999997</v>
      </c>
      <c r="W259" s="38">
        <f t="shared" si="559"/>
        <v>3725.2759999999998</v>
      </c>
      <c r="X259" s="38">
        <f t="shared" si="559"/>
        <v>3727.5049999999997</v>
      </c>
      <c r="Y259" s="38">
        <f t="shared" si="559"/>
        <v>3728.0034999999998</v>
      </c>
      <c r="Z259" s="38">
        <f t="shared" si="559"/>
        <v>3726.5484999999999</v>
      </c>
      <c r="AA259" s="38">
        <f>AA17/AA257*1000</f>
        <v>3720.161000000001</v>
      </c>
      <c r="AB259" s="38">
        <f>AB17/AB257*1000</f>
        <v>3716.8580000000002</v>
      </c>
      <c r="AC259" s="38"/>
      <c r="AD259" s="38"/>
      <c r="AE259" s="38"/>
      <c r="AF259" s="38"/>
      <c r="AG259" s="38"/>
      <c r="AH259" s="38"/>
    </row>
    <row r="260" spans="1:34">
      <c r="A260" s="30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1:34">
      <c r="A261" s="30" t="s">
        <v>389</v>
      </c>
      <c r="C261" s="3">
        <v>1829.9999999999998</v>
      </c>
      <c r="D261" s="3">
        <v>1912.004256862745</v>
      </c>
      <c r="E261" s="3">
        <v>2031.283284803922</v>
      </c>
      <c r="F261" s="3">
        <v>1987.3040200980395</v>
      </c>
      <c r="G261" s="3">
        <v>1882.5253666666665</v>
      </c>
      <c r="H261" s="3">
        <v>1977.5069352941177</v>
      </c>
      <c r="I261" s="3">
        <v>2018.0000000000002</v>
      </c>
      <c r="J261" s="3">
        <v>2058.36</v>
      </c>
      <c r="K261" s="3">
        <v>2181.8616000000002</v>
      </c>
      <c r="L261" s="3">
        <v>2290.9546800000003</v>
      </c>
      <c r="M261" s="3">
        <v>2405.5024140000005</v>
      </c>
      <c r="N261" s="3">
        <v>2525.7775347000002</v>
      </c>
      <c r="O261" s="3"/>
      <c r="R261" s="58"/>
      <c r="S261"/>
      <c r="T261"/>
    </row>
    <row r="262" spans="1:34">
      <c r="A262" s="30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R262" s="58"/>
      <c r="S262"/>
      <c r="T262"/>
    </row>
    <row r="263" spans="1:34">
      <c r="A263" s="30" t="s">
        <v>384</v>
      </c>
      <c r="B263" s="10"/>
      <c r="C263" s="73">
        <v>316.97161</v>
      </c>
      <c r="D263" s="73">
        <v>983.89694700000007</v>
      </c>
      <c r="E263" s="73">
        <v>1412.1009789999998</v>
      </c>
      <c r="F263" s="73">
        <v>1627.3589302123003</v>
      </c>
      <c r="G263" s="73">
        <v>1634.5892939999999</v>
      </c>
      <c r="H263" s="73">
        <v>1556.164008</v>
      </c>
      <c r="I263" s="73">
        <v>1602.0232119999998</v>
      </c>
      <c r="J263" s="73">
        <v>1753.221941</v>
      </c>
      <c r="K263" s="73">
        <v>1852.9847420000001</v>
      </c>
      <c r="L263" s="73">
        <v>1857.6580469999999</v>
      </c>
      <c r="M263" s="73">
        <v>1734.8846979999998</v>
      </c>
      <c r="N263" s="73">
        <v>1697.4838850876602</v>
      </c>
      <c r="O263" s="73">
        <v>1790.05</v>
      </c>
      <c r="P263" s="73">
        <v>2691.4459999999999</v>
      </c>
      <c r="Q263" s="73">
        <v>3381.5129999999999</v>
      </c>
      <c r="R263" s="73">
        <v>3936.8820000000001</v>
      </c>
      <c r="S263" s="73">
        <v>4200.5770000000002</v>
      </c>
      <c r="T263" s="73">
        <v>4357.0940000000001</v>
      </c>
      <c r="U263" s="73">
        <v>4202.0259999999998</v>
      </c>
      <c r="V263" s="73">
        <v>4199.7979999999998</v>
      </c>
      <c r="W263" s="73">
        <v>4314.9089999999997</v>
      </c>
      <c r="X263" s="73">
        <v>4515.7169999999996</v>
      </c>
      <c r="Y263" s="73">
        <v>5177.3900000000003</v>
      </c>
      <c r="Z263" s="73">
        <v>5434.0919999999996</v>
      </c>
      <c r="AA263" s="73">
        <v>5741.0136054796485</v>
      </c>
      <c r="AB263" s="73">
        <v>7535.1679182645221</v>
      </c>
      <c r="AC263" s="73"/>
      <c r="AD263" s="73"/>
      <c r="AE263" s="73"/>
      <c r="AF263" s="73"/>
      <c r="AG263" s="73"/>
      <c r="AH263" s="73"/>
    </row>
    <row r="264" spans="1:34">
      <c r="A264" s="30" t="s">
        <v>543</v>
      </c>
      <c r="C264" s="73">
        <v>154.08459449999998</v>
      </c>
      <c r="D264" s="73">
        <v>191.536272</v>
      </c>
      <c r="E264" s="73">
        <v>254.603475</v>
      </c>
      <c r="F264" s="73">
        <v>303.7912726875</v>
      </c>
      <c r="G264" s="73">
        <v>320.24947393749994</v>
      </c>
      <c r="H264" s="73">
        <v>278.39929424999997</v>
      </c>
      <c r="I264" s="73">
        <v>287.35131449999994</v>
      </c>
      <c r="J264" s="73">
        <v>310.004548</v>
      </c>
      <c r="K264" s="73">
        <v>288.66800000000001</v>
      </c>
      <c r="L264" s="73">
        <v>265.28399999999999</v>
      </c>
      <c r="M264" s="73">
        <v>233.19900000000001</v>
      </c>
      <c r="N264" s="73">
        <v>236.25800000000001</v>
      </c>
      <c r="O264" s="73">
        <v>249.46199999999999</v>
      </c>
      <c r="P264" s="73">
        <v>465.05900000000003</v>
      </c>
      <c r="Q264" s="73">
        <v>687.11900000000003</v>
      </c>
      <c r="R264" s="73">
        <v>653.28099999999995</v>
      </c>
      <c r="S264" s="73">
        <v>592.74900000000002</v>
      </c>
      <c r="T264" s="73">
        <v>359.79300000000001</v>
      </c>
      <c r="U264" s="73">
        <v>115.673</v>
      </c>
      <c r="V264" s="73">
        <v>42.594999999999999</v>
      </c>
      <c r="W264" s="73">
        <v>19.399999999999999</v>
      </c>
      <c r="X264" s="73">
        <v>5.6459999999999999</v>
      </c>
      <c r="Y264" s="73">
        <v>85.447999999999993</v>
      </c>
      <c r="Z264" s="73">
        <v>166.89500000000001</v>
      </c>
      <c r="AA264" s="73">
        <v>248.90860490875403</v>
      </c>
      <c r="AB264" s="73">
        <v>373.02953269400001</v>
      </c>
      <c r="AC264" s="73"/>
      <c r="AD264" s="73"/>
      <c r="AE264" s="73"/>
      <c r="AF264" s="73"/>
      <c r="AG264" s="73"/>
      <c r="AH264" s="73"/>
    </row>
    <row r="265" spans="1:34">
      <c r="A265" s="30" t="s">
        <v>308</v>
      </c>
      <c r="B265" s="10" t="s">
        <v>164</v>
      </c>
      <c r="C265" s="2">
        <f t="shared" ref="C265:W265" si="560">C263-C264</f>
        <v>162.88701550000002</v>
      </c>
      <c r="D265" s="2">
        <f t="shared" si="560"/>
        <v>792.36067500000013</v>
      </c>
      <c r="E265" s="2">
        <f t="shared" si="560"/>
        <v>1157.4975039999999</v>
      </c>
      <c r="F265" s="2">
        <f t="shared" si="560"/>
        <v>1323.5676575248003</v>
      </c>
      <c r="G265" s="2">
        <f t="shared" si="560"/>
        <v>1314.3398200624999</v>
      </c>
      <c r="H265" s="2">
        <f t="shared" si="560"/>
        <v>1277.7647137500001</v>
      </c>
      <c r="I265" s="2">
        <f t="shared" si="560"/>
        <v>1314.6718974999999</v>
      </c>
      <c r="J265" s="2">
        <f t="shared" si="560"/>
        <v>1443.2173929999999</v>
      </c>
      <c r="K265" s="2">
        <f t="shared" si="560"/>
        <v>1564.316742</v>
      </c>
      <c r="L265" s="2">
        <f t="shared" si="560"/>
        <v>1592.3740469999998</v>
      </c>
      <c r="M265" s="2">
        <f t="shared" si="560"/>
        <v>1501.6856979999998</v>
      </c>
      <c r="N265" s="2">
        <f t="shared" si="560"/>
        <v>1461.2258850876601</v>
      </c>
      <c r="O265" s="2">
        <f t="shared" si="560"/>
        <v>1540.588</v>
      </c>
      <c r="P265" s="2">
        <f t="shared" si="560"/>
        <v>2226.3869999999997</v>
      </c>
      <c r="Q265" s="2">
        <f t="shared" si="560"/>
        <v>2694.3939999999998</v>
      </c>
      <c r="R265" s="2">
        <f t="shared" si="560"/>
        <v>3283.6010000000001</v>
      </c>
      <c r="S265" s="2">
        <f t="shared" si="560"/>
        <v>3607.8280000000004</v>
      </c>
      <c r="T265" s="2">
        <f t="shared" si="560"/>
        <v>3997.3009999999999</v>
      </c>
      <c r="U265" s="2">
        <f t="shared" si="560"/>
        <v>4086.3530000000001</v>
      </c>
      <c r="V265" s="2">
        <f>V263-V264</f>
        <v>4157.2029999999995</v>
      </c>
      <c r="W265" s="2">
        <f t="shared" si="560"/>
        <v>4295.509</v>
      </c>
      <c r="X265" s="2">
        <f>X263-X264</f>
        <v>4510.0709999999999</v>
      </c>
      <c r="Y265" s="2">
        <f>Y263-Y264</f>
        <v>5091.942</v>
      </c>
      <c r="Z265" s="2">
        <f>Z263-Z264</f>
        <v>5267.1969999999992</v>
      </c>
      <c r="AA265" s="2">
        <f>AA263-AA264</f>
        <v>5492.1050005708948</v>
      </c>
      <c r="AB265" s="2">
        <f>AB263-AB264</f>
        <v>7162.1383855705217</v>
      </c>
      <c r="AC265" s="2"/>
      <c r="AD265" s="2"/>
      <c r="AE265" s="2"/>
      <c r="AF265" s="2"/>
      <c r="AG265" s="2"/>
      <c r="AH265" s="2"/>
    </row>
    <row r="266" spans="1:34">
      <c r="S266" s="10"/>
      <c r="T266" s="78"/>
    </row>
    <row r="267" spans="1:34">
      <c r="A267" s="30" t="s">
        <v>309</v>
      </c>
      <c r="B267" s="34" t="s">
        <v>165</v>
      </c>
      <c r="C267" s="73">
        <v>140.55000000000001</v>
      </c>
      <c r="D267" s="73">
        <v>297.35000000000002</v>
      </c>
      <c r="E267" s="73">
        <v>451.57900000000001</v>
      </c>
      <c r="F267" s="73">
        <v>556.52200000000005</v>
      </c>
      <c r="G267" s="73">
        <v>1343.4849999999999</v>
      </c>
      <c r="H267" s="73">
        <v>1497.971</v>
      </c>
      <c r="I267" s="73">
        <v>1492.4110000000001</v>
      </c>
      <c r="J267" s="73">
        <v>1520.346</v>
      </c>
      <c r="K267" s="73">
        <v>1567.9</v>
      </c>
      <c r="L267" s="73">
        <v>1575.78</v>
      </c>
      <c r="M267" s="73">
        <v>1535.35</v>
      </c>
      <c r="N267" s="73">
        <v>1510.92</v>
      </c>
      <c r="O267" s="73">
        <v>1489.92</v>
      </c>
      <c r="P267" s="73">
        <v>1458.9</v>
      </c>
      <c r="Q267" s="73">
        <v>1693.2</v>
      </c>
      <c r="R267" s="73">
        <v>1818.3000000000002</v>
      </c>
      <c r="S267" s="73">
        <v>1862.6</v>
      </c>
      <c r="T267" s="73">
        <v>1895.1999999999998</v>
      </c>
      <c r="U267" s="73">
        <v>2016.9</v>
      </c>
      <c r="V267" s="73">
        <v>2570.4</v>
      </c>
      <c r="W267" s="73">
        <v>2827.3</v>
      </c>
      <c r="X267" s="73">
        <f>2498.651+672</f>
        <v>3170.6509999999998</v>
      </c>
      <c r="Y267" s="73">
        <v>3535.2</v>
      </c>
      <c r="Z267" s="73">
        <v>3922.5</v>
      </c>
      <c r="AA267" s="73">
        <v>4827</v>
      </c>
      <c r="AB267" s="73">
        <v>6145.2999999999993</v>
      </c>
      <c r="AC267" s="73"/>
      <c r="AD267" s="73"/>
      <c r="AE267" s="73"/>
      <c r="AF267" s="73"/>
      <c r="AG267" s="73"/>
      <c r="AH267" s="73"/>
    </row>
    <row r="268" spans="1:34" s="58" customFormat="1">
      <c r="A268" s="30" t="s">
        <v>565</v>
      </c>
      <c r="B268" s="34"/>
      <c r="C268" s="73">
        <v>0</v>
      </c>
      <c r="D268" s="73">
        <v>0</v>
      </c>
      <c r="E268" s="73">
        <v>0</v>
      </c>
      <c r="F268" s="73">
        <v>0</v>
      </c>
      <c r="G268" s="73">
        <v>676.1</v>
      </c>
      <c r="H268" s="73">
        <v>676.1</v>
      </c>
      <c r="I268" s="73">
        <v>676.1</v>
      </c>
      <c r="J268" s="73">
        <v>676.1</v>
      </c>
      <c r="K268" s="73">
        <v>676.1</v>
      </c>
      <c r="L268" s="73">
        <v>676.1</v>
      </c>
      <c r="M268" s="73">
        <v>676.1</v>
      </c>
      <c r="N268" s="73">
        <v>676.1</v>
      </c>
      <c r="O268" s="73">
        <v>676.1</v>
      </c>
      <c r="P268" s="73">
        <v>676.1</v>
      </c>
      <c r="Q268" s="73">
        <v>675.3</v>
      </c>
      <c r="R268" s="73">
        <v>674.1</v>
      </c>
      <c r="S268" s="73">
        <v>673.1</v>
      </c>
      <c r="T268" s="73">
        <v>672</v>
      </c>
      <c r="U268" s="73">
        <v>672</v>
      </c>
      <c r="V268" s="73">
        <v>672</v>
      </c>
      <c r="W268" s="73">
        <v>672</v>
      </c>
      <c r="X268" s="73">
        <v>672</v>
      </c>
      <c r="Y268" s="73">
        <v>672</v>
      </c>
      <c r="Z268" s="73">
        <v>672</v>
      </c>
      <c r="AA268" s="73">
        <v>672</v>
      </c>
      <c r="AB268" s="73">
        <v>0</v>
      </c>
      <c r="AC268" s="73"/>
      <c r="AD268" s="73"/>
      <c r="AE268" s="73"/>
      <c r="AF268" s="73"/>
      <c r="AG268" s="73"/>
      <c r="AH268" s="73"/>
    </row>
    <row r="269" spans="1:34">
      <c r="C269">
        <v>140.55000000000001</v>
      </c>
      <c r="D269">
        <v>297.35000000000002</v>
      </c>
      <c r="E269">
        <v>458.95</v>
      </c>
      <c r="F269">
        <v>527.71</v>
      </c>
      <c r="G269">
        <v>652.27</v>
      </c>
      <c r="H269">
        <v>846.27</v>
      </c>
      <c r="I269">
        <v>1034.6199999999999</v>
      </c>
      <c r="J269">
        <v>1084.3199999999997</v>
      </c>
      <c r="K269">
        <v>1137.2199999999998</v>
      </c>
      <c r="L269">
        <v>1150.4199999999998</v>
      </c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>
      <c r="C270" s="2">
        <f>C267-C269</f>
        <v>0</v>
      </c>
      <c r="D270" s="2">
        <f t="shared" ref="D270:L270" si="561">D267-D269</f>
        <v>0</v>
      </c>
      <c r="E270" s="2">
        <f>E267-E269</f>
        <v>-7.3709999999999809</v>
      </c>
      <c r="F270" s="2">
        <f t="shared" si="561"/>
        <v>28.812000000000012</v>
      </c>
      <c r="G270" s="2">
        <f>G267-G269</f>
        <v>691.21499999999992</v>
      </c>
      <c r="H270" s="2">
        <f t="shared" si="561"/>
        <v>651.70100000000002</v>
      </c>
      <c r="I270" s="2">
        <f t="shared" si="561"/>
        <v>457.79100000000017</v>
      </c>
      <c r="J270" s="2">
        <f t="shared" si="561"/>
        <v>436.02600000000029</v>
      </c>
      <c r="K270" s="2">
        <f t="shared" si="561"/>
        <v>430.68000000000029</v>
      </c>
      <c r="L270" s="2">
        <f t="shared" si="561"/>
        <v>425.36000000000013</v>
      </c>
      <c r="M270" s="79"/>
      <c r="N270" s="79"/>
      <c r="O270" s="79"/>
      <c r="P270" s="79"/>
      <c r="Q270" s="79"/>
      <c r="R270" s="79"/>
      <c r="S270" s="79"/>
      <c r="T270" s="79"/>
      <c r="U270" s="79"/>
      <c r="V270" s="79"/>
      <c r="W270" s="79"/>
      <c r="X270" s="79"/>
      <c r="Y270" s="79"/>
      <c r="Z270" s="79"/>
      <c r="AA270" s="2"/>
      <c r="AB270" s="2"/>
      <c r="AC270" s="2"/>
      <c r="AD270" s="2"/>
      <c r="AE270" s="2"/>
      <c r="AF270" s="2"/>
      <c r="AG270" s="2"/>
      <c r="AH270" s="2"/>
    </row>
    <row r="271" spans="1:34">
      <c r="D271" s="58"/>
      <c r="E271" s="58"/>
      <c r="F271" s="58"/>
      <c r="G271" s="58"/>
      <c r="H271" s="58"/>
      <c r="I271" s="58"/>
      <c r="J271" s="58"/>
      <c r="K271" s="58"/>
    </row>
    <row r="272" spans="1:34">
      <c r="A272" s="10" t="s">
        <v>548</v>
      </c>
    </row>
    <row r="273" spans="1:34">
      <c r="C273">
        <v>2010</v>
      </c>
      <c r="D273">
        <v>2011</v>
      </c>
      <c r="E273">
        <v>2012</v>
      </c>
      <c r="F273">
        <v>2013</v>
      </c>
      <c r="G273">
        <v>2014</v>
      </c>
      <c r="H273">
        <v>2015</v>
      </c>
      <c r="I273">
        <v>2016</v>
      </c>
      <c r="J273">
        <v>2017</v>
      </c>
      <c r="K273" s="58">
        <v>2018</v>
      </c>
    </row>
    <row r="274" spans="1:34">
      <c r="A274" t="s">
        <v>546</v>
      </c>
      <c r="B274" s="10" t="s">
        <v>547</v>
      </c>
      <c r="C274">
        <v>100</v>
      </c>
      <c r="D274">
        <v>104.946196331908</v>
      </c>
      <c r="E274">
        <v>109.365413973529</v>
      </c>
      <c r="F274">
        <v>114.103239316334</v>
      </c>
      <c r="G274">
        <v>118.369320448427</v>
      </c>
      <c r="H274">
        <v>122.555285854256</v>
      </c>
      <c r="I274">
        <v>126.730752551686</v>
      </c>
      <c r="J274">
        <v>131.53005052294799</v>
      </c>
      <c r="K274">
        <v>138.184122948962</v>
      </c>
    </row>
    <row r="275" spans="1:34">
      <c r="D275">
        <f>D274/C274</f>
        <v>1.04946196331908</v>
      </c>
      <c r="E275" s="58">
        <f t="shared" ref="E275:K275" si="562">E274/D274</f>
        <v>1.0421093645704373</v>
      </c>
      <c r="F275" s="58">
        <f t="shared" si="562"/>
        <v>1.0433210570935318</v>
      </c>
      <c r="G275" s="58">
        <f t="shared" si="562"/>
        <v>1.0373879055288338</v>
      </c>
      <c r="H275" s="58">
        <f t="shared" si="562"/>
        <v>1.0353636008889042</v>
      </c>
      <c r="I275" s="58">
        <f t="shared" si="562"/>
        <v>1.034070066160961</v>
      </c>
      <c r="J275" s="58">
        <f t="shared" si="562"/>
        <v>1.0378700344993583</v>
      </c>
      <c r="K275" s="58">
        <f t="shared" si="562"/>
        <v>1.0505897503996859</v>
      </c>
    </row>
    <row r="277" spans="1:34">
      <c r="C277">
        <v>1995</v>
      </c>
      <c r="D277">
        <v>1996</v>
      </c>
      <c r="E277">
        <v>1997</v>
      </c>
      <c r="F277">
        <v>1998</v>
      </c>
      <c r="G277">
        <v>1999</v>
      </c>
      <c r="H277">
        <v>2000</v>
      </c>
      <c r="I277">
        <v>2001</v>
      </c>
      <c r="J277">
        <v>2002</v>
      </c>
      <c r="K277">
        <v>2003</v>
      </c>
      <c r="L277">
        <v>2004</v>
      </c>
      <c r="M277">
        <v>2005</v>
      </c>
      <c r="N277">
        <v>2006</v>
      </c>
      <c r="O277">
        <v>2007</v>
      </c>
      <c r="P277">
        <v>2008</v>
      </c>
      <c r="Q277">
        <v>2009</v>
      </c>
      <c r="R277">
        <v>2010</v>
      </c>
      <c r="S277" s="58">
        <v>2011</v>
      </c>
      <c r="T277" s="58">
        <v>2012</v>
      </c>
      <c r="U277" s="58">
        <v>2013</v>
      </c>
      <c r="V277" s="58">
        <v>2014</v>
      </c>
      <c r="W277" s="58">
        <v>2015</v>
      </c>
      <c r="X277" s="58">
        <v>2016</v>
      </c>
      <c r="Y277" s="58">
        <v>2017</v>
      </c>
    </row>
    <row r="278" spans="1:34">
      <c r="A278" t="s">
        <v>546</v>
      </c>
      <c r="B278" s="10" t="s">
        <v>549</v>
      </c>
      <c r="C278">
        <v>3.9</v>
      </c>
      <c r="D278">
        <v>3.67</v>
      </c>
      <c r="E278">
        <v>3.86</v>
      </c>
      <c r="F278">
        <v>2.21</v>
      </c>
      <c r="G278">
        <v>3.5</v>
      </c>
      <c r="H278">
        <v>4.55</v>
      </c>
      <c r="I278">
        <v>2.16</v>
      </c>
      <c r="J278">
        <v>2.5299999999999998</v>
      </c>
      <c r="K278">
        <v>3.44</v>
      </c>
      <c r="L278">
        <v>5.0599999999999996</v>
      </c>
      <c r="M278">
        <v>4.5</v>
      </c>
      <c r="N278">
        <v>4.93</v>
      </c>
      <c r="O278">
        <v>4.8499999999999996</v>
      </c>
      <c r="P278">
        <v>2.2000000000000002</v>
      </c>
      <c r="Q278">
        <v>-0.4</v>
      </c>
      <c r="R278">
        <v>5.51</v>
      </c>
      <c r="S278" s="58">
        <v>4.28</v>
      </c>
      <c r="T278" s="58">
        <v>3.34</v>
      </c>
      <c r="U278" s="58">
        <v>3.78</v>
      </c>
      <c r="V278" s="58">
        <v>3.48</v>
      </c>
      <c r="W278" s="58">
        <v>3.18</v>
      </c>
      <c r="X278" s="58">
        <v>3.05</v>
      </c>
      <c r="Y278" s="58">
        <v>3.43</v>
      </c>
    </row>
    <row r="279" spans="1:34">
      <c r="R279" s="58">
        <v>5.0918688529653497</v>
      </c>
      <c r="S279" s="58">
        <v>3.8311978280650298</v>
      </c>
      <c r="T279" s="58">
        <v>2.8481333199034999</v>
      </c>
      <c r="U279" s="58">
        <v>3.6164782431243498</v>
      </c>
      <c r="V279" s="58">
        <v>3.30230356057332</v>
      </c>
      <c r="W279" s="58">
        <v>3.1302811802428301</v>
      </c>
      <c r="X279" s="58">
        <v>3.1567781396607701</v>
      </c>
      <c r="Y279" s="58">
        <v>3.6061463646481502</v>
      </c>
      <c r="Z279" s="58">
        <v>3.6360663742477302</v>
      </c>
    </row>
    <row r="280" spans="1:34" s="58" customFormat="1"/>
    <row r="281" spans="1:34">
      <c r="C281">
        <v>1995</v>
      </c>
      <c r="D281">
        <v>1996</v>
      </c>
      <c r="E281">
        <v>1997</v>
      </c>
      <c r="F281">
        <v>1998</v>
      </c>
      <c r="G281">
        <v>1999</v>
      </c>
      <c r="H281">
        <v>2000</v>
      </c>
      <c r="I281">
        <v>2001</v>
      </c>
      <c r="J281">
        <v>2002</v>
      </c>
      <c r="K281">
        <v>2003</v>
      </c>
      <c r="L281">
        <v>2004</v>
      </c>
      <c r="M281">
        <v>2005</v>
      </c>
      <c r="N281">
        <v>2006</v>
      </c>
      <c r="O281">
        <v>2007</v>
      </c>
      <c r="P281">
        <v>2008</v>
      </c>
      <c r="Q281">
        <v>2009</v>
      </c>
      <c r="R281">
        <v>2010</v>
      </c>
      <c r="S281" s="58">
        <v>2011</v>
      </c>
      <c r="T281" s="58">
        <v>2012</v>
      </c>
      <c r="U281" s="58">
        <v>2013</v>
      </c>
      <c r="V281" s="58">
        <v>2014</v>
      </c>
      <c r="W281" s="58">
        <v>2015</v>
      </c>
      <c r="X281" s="58">
        <v>2016</v>
      </c>
    </row>
    <row r="282" spans="1:34">
      <c r="A282" t="s">
        <v>550</v>
      </c>
      <c r="B282" s="10" t="s">
        <v>551</v>
      </c>
      <c r="C282">
        <v>83.97</v>
      </c>
      <c r="D282">
        <v>82.44</v>
      </c>
      <c r="E282">
        <v>77.209999999999994</v>
      </c>
      <c r="F282">
        <v>72.319999999999993</v>
      </c>
      <c r="G282">
        <v>70.87</v>
      </c>
      <c r="H282">
        <v>71.540000000000006</v>
      </c>
      <c r="I282">
        <v>68.540000000000006</v>
      </c>
      <c r="J282">
        <v>68.08</v>
      </c>
      <c r="K282">
        <v>74.69</v>
      </c>
      <c r="L282">
        <v>81.25</v>
      </c>
      <c r="M282">
        <v>85.75</v>
      </c>
      <c r="N282">
        <v>90.31</v>
      </c>
      <c r="O282">
        <v>97.24</v>
      </c>
      <c r="P282">
        <v>108.76</v>
      </c>
      <c r="Q282">
        <v>95.09</v>
      </c>
      <c r="R282">
        <v>100</v>
      </c>
      <c r="S282" s="58">
        <v>112.87</v>
      </c>
      <c r="T282" s="58">
        <v>111.33</v>
      </c>
      <c r="U282" s="58">
        <v>110.42</v>
      </c>
      <c r="V282" s="58">
        <v>108.82</v>
      </c>
      <c r="W282" s="58">
        <v>93.25</v>
      </c>
      <c r="X282" s="58">
        <v>89.73</v>
      </c>
    </row>
    <row r="284" spans="1:34"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</row>
    <row r="285" spans="1:34">
      <c r="A285" t="s">
        <v>373</v>
      </c>
      <c r="B285" t="s">
        <v>152</v>
      </c>
      <c r="C285" s="12">
        <v>1.2166567871962062</v>
      </c>
      <c r="D285" s="12">
        <v>1.1991701244813278</v>
      </c>
      <c r="E285" s="12">
        <v>1.1312981624184943</v>
      </c>
      <c r="F285" s="12">
        <v>1.056164789567279</v>
      </c>
      <c r="G285" s="12">
        <v>1.0340841730883223</v>
      </c>
      <c r="H285" s="12">
        <v>1.0431238885595731</v>
      </c>
      <c r="I285" s="12">
        <v>1</v>
      </c>
      <c r="J285" s="12">
        <v>0.99273858921161817</v>
      </c>
      <c r="K285" s="12">
        <v>1.0871369294605808</v>
      </c>
      <c r="L285" s="12">
        <v>1.1910195613515115</v>
      </c>
      <c r="M285" s="12">
        <v>1.2580023710729105</v>
      </c>
      <c r="N285" s="12">
        <v>1.3252815649081209</v>
      </c>
      <c r="O285" s="12">
        <v>1.4302015411973918</v>
      </c>
      <c r="P285" s="12">
        <v>1.6061055127445167</v>
      </c>
      <c r="Q285" s="12">
        <v>1.4026378186129222</v>
      </c>
      <c r="R285" s="12">
        <v>1.4819205690574984</v>
      </c>
      <c r="S285" s="12">
        <v>1.6945761707172493</v>
      </c>
      <c r="T285" s="12">
        <v>1.6800533491404861</v>
      </c>
      <c r="U285" s="12">
        <v>1.6596028452874925</v>
      </c>
      <c r="V285" s="12">
        <v>1.6363366923532898</v>
      </c>
      <c r="W285" s="12">
        <v>1.4208654416123294</v>
      </c>
      <c r="X285" s="12">
        <v>1.3912270302311796</v>
      </c>
      <c r="Y285" s="12">
        <v>1.4051393005334913</v>
      </c>
      <c r="Z285" s="12"/>
      <c r="AA285" s="12"/>
      <c r="AB285" s="12"/>
      <c r="AC285" s="12"/>
      <c r="AD285" s="12"/>
      <c r="AE285" s="12"/>
      <c r="AF285" s="12"/>
      <c r="AG285" s="12"/>
      <c r="AH285" s="12"/>
    </row>
    <row r="286" spans="1:34">
      <c r="A286" t="s">
        <v>374</v>
      </c>
      <c r="B286" t="s">
        <v>153</v>
      </c>
      <c r="C286" s="12">
        <v>9.5495573231869413E-2</v>
      </c>
      <c r="D286" s="12">
        <v>-1.437271619975633E-2</v>
      </c>
      <c r="E286" s="12">
        <v>-5.659911023232822E-2</v>
      </c>
      <c r="F286" s="12">
        <v>-6.641341367566167E-2</v>
      </c>
      <c r="G286" s="12">
        <v>-2.0906412235161986E-2</v>
      </c>
      <c r="H286" s="12">
        <v>8.7417598165662191E-3</v>
      </c>
      <c r="I286" s="12">
        <v>-4.1341099588009467E-2</v>
      </c>
      <c r="J286" s="12">
        <v>-7.261410788381828E-3</v>
      </c>
      <c r="K286" s="12">
        <v>9.5088819226750276E-2</v>
      </c>
      <c r="L286" s="12">
        <v>9.5556161395856209E-2</v>
      </c>
      <c r="M286" s="12">
        <v>5.6239890506407875E-2</v>
      </c>
      <c r="N286" s="12">
        <v>5.3480975379903484E-2</v>
      </c>
      <c r="O286" s="12">
        <v>7.9168064407916905E-2</v>
      </c>
      <c r="P286" s="12">
        <v>0.12299243601699295</v>
      </c>
      <c r="Q286" s="12">
        <v>-0.12668389001660818</v>
      </c>
      <c r="R286" s="12">
        <v>5.6524035921817095E-2</v>
      </c>
      <c r="S286" s="12">
        <v>0.14349999999999996</v>
      </c>
      <c r="T286" s="12">
        <v>-8.5701792741581517E-3</v>
      </c>
      <c r="U286" s="12">
        <v>-1.217253241598315E-2</v>
      </c>
      <c r="V286" s="12">
        <v>-1.4019108849004369E-2</v>
      </c>
      <c r="W286" s="12">
        <v>-0.13167904365151251</v>
      </c>
      <c r="X286" s="12">
        <v>-2.0859407592824342E-2</v>
      </c>
      <c r="Y286" s="12">
        <v>1.0000000000000009E-2</v>
      </c>
      <c r="Z286" s="12"/>
      <c r="AA286" s="12"/>
      <c r="AB286" s="12"/>
      <c r="AC286" s="12"/>
      <c r="AD286" s="12"/>
      <c r="AE286" s="12"/>
      <c r="AF286" s="12"/>
      <c r="AG286" s="12"/>
      <c r="AH286" s="12"/>
    </row>
    <row r="288" spans="1:34">
      <c r="A288" s="7" t="s">
        <v>581</v>
      </c>
    </row>
    <row r="289" spans="1:34"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</row>
    <row r="290" spans="1:34">
      <c r="A290" t="s">
        <v>582</v>
      </c>
    </row>
    <row r="291" spans="1:34">
      <c r="A291" t="s">
        <v>546</v>
      </c>
      <c r="B291" t="s">
        <v>583</v>
      </c>
      <c r="C291">
        <v>3.339</v>
      </c>
      <c r="D291">
        <v>3.931</v>
      </c>
      <c r="E291">
        <v>3.9910000000000001</v>
      </c>
      <c r="F291">
        <v>2.5939999999999999</v>
      </c>
      <c r="G291">
        <v>3.5510000000000002</v>
      </c>
      <c r="H291">
        <v>4.8109999999999999</v>
      </c>
      <c r="I291">
        <v>2.4580000000000002</v>
      </c>
      <c r="J291">
        <v>2.9289999999999998</v>
      </c>
      <c r="K291">
        <v>4.2889999999999997</v>
      </c>
      <c r="L291">
        <v>5.42</v>
      </c>
      <c r="M291">
        <v>4.8650000000000002</v>
      </c>
      <c r="N291">
        <v>5.4359999999999999</v>
      </c>
      <c r="O291">
        <v>5.5179999999999998</v>
      </c>
      <c r="P291">
        <v>3.0169999999999999</v>
      </c>
      <c r="Q291">
        <v>-9.4E-2</v>
      </c>
      <c r="R291">
        <v>5.4370000000000003</v>
      </c>
      <c r="S291" s="58">
        <v>4.274</v>
      </c>
      <c r="T291" s="58">
        <v>3.53</v>
      </c>
      <c r="U291" s="58">
        <v>3.456</v>
      </c>
      <c r="V291" s="58">
        <v>3.5609999999999999</v>
      </c>
      <c r="W291" s="58">
        <v>3.4870000000000001</v>
      </c>
      <c r="X291" s="58">
        <v>3.2909999999999999</v>
      </c>
      <c r="Y291" s="58">
        <v>3.762</v>
      </c>
      <c r="Z291" s="58">
        <v>3.5680000000000001</v>
      </c>
      <c r="AA291" s="58">
        <v>2.7639999999999998</v>
      </c>
      <c r="AB291" s="58">
        <v>-3.2669999999999999</v>
      </c>
      <c r="AC291" s="58">
        <v>6.0259999999999998</v>
      </c>
      <c r="AD291" s="58">
        <v>4.415</v>
      </c>
      <c r="AE291" s="58">
        <v>3.5129999999999999</v>
      </c>
      <c r="AF291" s="58">
        <v>3.3740000000000001</v>
      </c>
      <c r="AG291" s="58">
        <v>3.335</v>
      </c>
      <c r="AH291" s="58">
        <v>3.2959999999999998</v>
      </c>
    </row>
    <row r="292" spans="1:34">
      <c r="B292" t="s">
        <v>584</v>
      </c>
      <c r="C292">
        <v>2.915</v>
      </c>
      <c r="D292">
        <v>3.347</v>
      </c>
      <c r="E292">
        <v>3.4990000000000001</v>
      </c>
      <c r="F292">
        <v>2.3650000000000002</v>
      </c>
      <c r="G292">
        <v>3.17</v>
      </c>
      <c r="H292">
        <v>4.2220000000000004</v>
      </c>
      <c r="I292">
        <v>1.702</v>
      </c>
      <c r="J292">
        <v>1.929</v>
      </c>
      <c r="K292">
        <v>2.895</v>
      </c>
      <c r="L292">
        <v>4.0209999999999999</v>
      </c>
      <c r="M292">
        <v>3.5779999999999998</v>
      </c>
      <c r="N292">
        <v>3.9649999999999999</v>
      </c>
      <c r="O292">
        <v>3.7949999999999999</v>
      </c>
      <c r="P292">
        <v>1.512</v>
      </c>
      <c r="Q292">
        <v>-2.004</v>
      </c>
      <c r="R292">
        <v>4.1529999999999996</v>
      </c>
      <c r="S292" s="58">
        <v>3.0579999999999998</v>
      </c>
      <c r="T292" s="58">
        <v>2.4700000000000002</v>
      </c>
      <c r="U292" s="58">
        <v>2.621</v>
      </c>
      <c r="V292" s="58">
        <v>2.8620000000000001</v>
      </c>
      <c r="W292" s="58">
        <v>2.911</v>
      </c>
      <c r="X292" s="58">
        <v>2.62</v>
      </c>
      <c r="Y292" s="58">
        <v>3.25</v>
      </c>
      <c r="Z292" s="58">
        <v>3.1240000000000001</v>
      </c>
      <c r="AA292" s="58">
        <v>2.38</v>
      </c>
      <c r="AB292" s="58">
        <v>-3.6419999999999999</v>
      </c>
      <c r="AC292" s="58">
        <v>5.7619999999999996</v>
      </c>
      <c r="AD292" s="58">
        <v>4.1219999999999999</v>
      </c>
      <c r="AE292" s="58">
        <v>2.9169999999999998</v>
      </c>
      <c r="AF292" s="58">
        <v>2.77</v>
      </c>
      <c r="AG292" s="58">
        <v>2.72</v>
      </c>
      <c r="AH292" s="58">
        <v>2.6840000000000002</v>
      </c>
    </row>
    <row r="293" spans="1:34">
      <c r="X293" s="12">
        <f>X292/100</f>
        <v>2.6200000000000001E-2</v>
      </c>
      <c r="Y293" s="12">
        <f t="shared" ref="Y293:AG293" si="563">Y292/100</f>
        <v>3.2500000000000001E-2</v>
      </c>
      <c r="Z293" s="12">
        <f t="shared" si="563"/>
        <v>3.124E-2</v>
      </c>
      <c r="AA293" s="12">
        <f t="shared" si="563"/>
        <v>2.3799999999999998E-2</v>
      </c>
      <c r="AB293" s="12">
        <f t="shared" si="563"/>
        <v>-3.6420000000000001E-2</v>
      </c>
      <c r="AC293" s="12">
        <f t="shared" si="563"/>
        <v>5.7619999999999998E-2</v>
      </c>
      <c r="AD293" s="12">
        <f t="shared" si="563"/>
        <v>4.122E-2</v>
      </c>
      <c r="AE293" s="12">
        <f t="shared" si="563"/>
        <v>2.9169999999999998E-2</v>
      </c>
      <c r="AF293" s="12">
        <f t="shared" si="563"/>
        <v>2.7699999999999999E-2</v>
      </c>
      <c r="AG293" s="12">
        <f t="shared" si="563"/>
        <v>2.7200000000000002E-2</v>
      </c>
      <c r="AH293" s="12">
        <f>AH292/100</f>
        <v>2.6840000000000003E-2</v>
      </c>
    </row>
    <row r="294" spans="1:34" s="58" customFormat="1"/>
    <row r="295" spans="1:34">
      <c r="A295" t="s">
        <v>585</v>
      </c>
      <c r="B295" t="s">
        <v>583</v>
      </c>
      <c r="C295">
        <v>16.023</v>
      </c>
      <c r="D295">
        <v>9.3070000000000004</v>
      </c>
      <c r="E295">
        <v>6.5090000000000003</v>
      </c>
      <c r="F295">
        <v>6.306</v>
      </c>
      <c r="G295">
        <v>6.1589999999999998</v>
      </c>
      <c r="H295">
        <v>4.8369999999999997</v>
      </c>
      <c r="I295">
        <v>4.556</v>
      </c>
      <c r="J295">
        <v>3.6309999999999998</v>
      </c>
      <c r="K295">
        <v>3.871</v>
      </c>
      <c r="L295">
        <v>3.7709999999999999</v>
      </c>
      <c r="M295">
        <v>4.0229999999999997</v>
      </c>
      <c r="N295">
        <v>4.0170000000000003</v>
      </c>
      <c r="O295">
        <v>4.282</v>
      </c>
      <c r="P295">
        <v>6.3</v>
      </c>
      <c r="Q295">
        <v>2.746</v>
      </c>
      <c r="R295">
        <v>3.6930000000000001</v>
      </c>
      <c r="S295" s="58">
        <v>5.0330000000000004</v>
      </c>
      <c r="T295" s="58">
        <v>4.0430000000000001</v>
      </c>
      <c r="U295" s="58">
        <v>3.5910000000000002</v>
      </c>
      <c r="V295" s="58">
        <v>3.1960000000000002</v>
      </c>
      <c r="W295" s="58">
        <v>2.71</v>
      </c>
      <c r="X295" s="58">
        <v>2.6960000000000002</v>
      </c>
      <c r="Y295" s="58">
        <v>3.22</v>
      </c>
      <c r="Z295" s="58">
        <v>3.585</v>
      </c>
      <c r="AA295" s="58">
        <v>3.4750000000000001</v>
      </c>
      <c r="AB295" s="58">
        <v>3.1949999999999998</v>
      </c>
      <c r="AC295" s="58">
        <v>3.496</v>
      </c>
      <c r="AD295" s="58">
        <v>3.24</v>
      </c>
      <c r="AE295" s="58">
        <v>3.1070000000000002</v>
      </c>
      <c r="AF295" s="58">
        <v>3.1030000000000002</v>
      </c>
      <c r="AG295" s="58">
        <v>3.0779999999999998</v>
      </c>
      <c r="AH295" s="58">
        <v>3.0489999999999999</v>
      </c>
    </row>
    <row r="296" spans="1:34">
      <c r="A296" t="s">
        <v>546</v>
      </c>
      <c r="C296" s="53">
        <f t="shared" ref="C296" si="564">C295/100</f>
        <v>0.16022999999999998</v>
      </c>
      <c r="D296" s="53">
        <f t="shared" ref="D296" si="565">D295/100</f>
        <v>9.307E-2</v>
      </c>
      <c r="E296" s="53">
        <f t="shared" ref="E296" si="566">E295/100</f>
        <v>6.5090000000000009E-2</v>
      </c>
      <c r="F296" s="53">
        <f t="shared" ref="F296" si="567">F295/100</f>
        <v>6.3060000000000005E-2</v>
      </c>
      <c r="G296" s="53">
        <f t="shared" ref="G296" si="568">G295/100</f>
        <v>6.1589999999999999E-2</v>
      </c>
      <c r="H296" s="53">
        <f t="shared" ref="H296" si="569">H295/100</f>
        <v>4.8369999999999996E-2</v>
      </c>
      <c r="I296" s="53">
        <f t="shared" ref="I296" si="570">I295/100</f>
        <v>4.5560000000000003E-2</v>
      </c>
      <c r="J296" s="53">
        <f t="shared" ref="J296" si="571">J295/100</f>
        <v>3.6309999999999995E-2</v>
      </c>
      <c r="K296" s="53">
        <f t="shared" ref="K296" si="572">K295/100</f>
        <v>3.8710000000000001E-2</v>
      </c>
      <c r="L296" s="53">
        <f t="shared" ref="L296" si="573">L295/100</f>
        <v>3.771E-2</v>
      </c>
      <c r="M296" s="53">
        <f t="shared" ref="M296" si="574">M295/100</f>
        <v>4.0229999999999995E-2</v>
      </c>
      <c r="N296" s="53">
        <f t="shared" ref="N296" si="575">N295/100</f>
        <v>4.0170000000000004E-2</v>
      </c>
      <c r="O296" s="53">
        <f t="shared" ref="O296" si="576">O295/100</f>
        <v>4.2819999999999997E-2</v>
      </c>
      <c r="P296" s="53">
        <f t="shared" ref="P296" si="577">P295/100</f>
        <v>6.3E-2</v>
      </c>
      <c r="Q296" s="53">
        <f t="shared" ref="Q296" si="578">Q295/100</f>
        <v>2.7459999999999998E-2</v>
      </c>
      <c r="R296" s="53">
        <f t="shared" ref="R296" si="579">R295/100</f>
        <v>3.6929999999999998E-2</v>
      </c>
      <c r="S296" s="53">
        <f t="shared" ref="S296" si="580">S295/100</f>
        <v>5.0330000000000007E-2</v>
      </c>
      <c r="T296" s="53">
        <f t="shared" ref="T296:X296" si="581">T295/100</f>
        <v>4.0430000000000001E-2</v>
      </c>
      <c r="U296" s="53">
        <f t="shared" si="581"/>
        <v>3.5910000000000004E-2</v>
      </c>
      <c r="V296" s="53">
        <f t="shared" si="581"/>
        <v>3.1960000000000002E-2</v>
      </c>
      <c r="W296" s="53">
        <f t="shared" si="581"/>
        <v>2.7099999999999999E-2</v>
      </c>
      <c r="X296" s="53">
        <f t="shared" si="581"/>
        <v>2.6960000000000001E-2</v>
      </c>
      <c r="Y296" s="53">
        <f>Y295/100</f>
        <v>3.2199999999999999E-2</v>
      </c>
      <c r="Z296" s="53">
        <f t="shared" ref="Z296:AH296" si="582">Z295/100</f>
        <v>3.585E-2</v>
      </c>
      <c r="AA296" s="53">
        <f t="shared" si="582"/>
        <v>3.4750000000000003E-2</v>
      </c>
      <c r="AB296" s="53">
        <f t="shared" si="582"/>
        <v>3.1949999999999999E-2</v>
      </c>
      <c r="AC296" s="53">
        <f t="shared" si="582"/>
        <v>3.4959999999999998E-2</v>
      </c>
      <c r="AD296" s="53">
        <f t="shared" si="582"/>
        <v>3.2400000000000005E-2</v>
      </c>
      <c r="AE296" s="53">
        <f t="shared" si="582"/>
        <v>3.107E-2</v>
      </c>
      <c r="AF296" s="53">
        <f t="shared" si="582"/>
        <v>3.1030000000000002E-2</v>
      </c>
      <c r="AG296" s="53">
        <f t="shared" si="582"/>
        <v>3.0779999999999998E-2</v>
      </c>
      <c r="AH296" s="53">
        <f t="shared" si="582"/>
        <v>3.049E-2</v>
      </c>
    </row>
    <row r="297" spans="1:34">
      <c r="C297" s="53">
        <f t="shared" ref="C297:S297" si="583">C235</f>
        <v>0.15154999999999999</v>
      </c>
      <c r="D297" s="53">
        <f t="shared" si="583"/>
        <v>9.336000000000011E-2</v>
      </c>
      <c r="E297" s="53">
        <f t="shared" si="583"/>
        <v>6.520999999999999E-2</v>
      </c>
      <c r="F297" s="53">
        <f t="shared" si="583"/>
        <v>6.3159999999999883E-2</v>
      </c>
      <c r="G297" s="53">
        <f t="shared" si="583"/>
        <v>6.1760000000000037E-2</v>
      </c>
      <c r="H297" s="53">
        <f t="shared" si="583"/>
        <v>4.8280000000000101E-2</v>
      </c>
      <c r="I297" s="53">
        <f t="shared" si="583"/>
        <v>4.5690000000000008E-2</v>
      </c>
      <c r="J297" s="53">
        <f t="shared" si="583"/>
        <v>3.6399999999999988E-2</v>
      </c>
      <c r="K297" s="53">
        <f t="shared" si="583"/>
        <v>3.8850000000000051E-2</v>
      </c>
      <c r="L297" s="53">
        <f t="shared" si="583"/>
        <v>3.7770000000000081E-2</v>
      </c>
      <c r="M297" s="53">
        <f t="shared" si="583"/>
        <v>4.0350000000000108E-2</v>
      </c>
      <c r="N297" s="53">
        <f t="shared" si="583"/>
        <v>4.0340000000000042E-2</v>
      </c>
      <c r="O297" s="53">
        <f t="shared" si="583"/>
        <v>4.2729999999999935E-2</v>
      </c>
      <c r="P297" s="53">
        <f t="shared" si="583"/>
        <v>6.3690000000000024E-2</v>
      </c>
      <c r="Q297" s="53">
        <f t="shared" si="583"/>
        <v>2.7530000000000054E-2</v>
      </c>
      <c r="R297" s="53">
        <f t="shared" si="583"/>
        <v>3.7230000000000096E-2</v>
      </c>
      <c r="S297" s="53">
        <f t="shared" si="583"/>
        <v>5.0380000000000091E-2</v>
      </c>
      <c r="T297" s="53">
        <f t="shared" ref="T297:X297" si="584">T235</f>
        <v>4.0410000000000057E-2</v>
      </c>
      <c r="U297" s="53">
        <f t="shared" si="584"/>
        <v>3.5879999999999912E-2</v>
      </c>
      <c r="V297" s="53">
        <f t="shared" si="584"/>
        <v>3.1910000000000105E-2</v>
      </c>
      <c r="W297" s="53">
        <f t="shared" si="584"/>
        <v>2.7079999999999993E-2</v>
      </c>
      <c r="X297" s="53">
        <f t="shared" si="584"/>
        <v>2.6960000000000095E-2</v>
      </c>
      <c r="Y297" s="53">
        <f>Y235</f>
        <v>3.2200000000000006E-2</v>
      </c>
      <c r="Z297" s="53">
        <f t="shared" ref="Z297:AH297" si="585">Z235</f>
        <v>3.5849999999999937E-2</v>
      </c>
      <c r="AA297" s="53">
        <f t="shared" si="585"/>
        <v>3.4750000000000059E-2</v>
      </c>
      <c r="AB297" s="53">
        <f t="shared" si="585"/>
        <v>3.1949999999999923E-2</v>
      </c>
      <c r="AC297" s="53">
        <f t="shared" si="585"/>
        <v>3.4960000000000102E-2</v>
      </c>
      <c r="AD297" s="53">
        <f t="shared" si="585"/>
        <v>3.2399999999999984E-2</v>
      </c>
      <c r="AE297" s="53">
        <f t="shared" si="585"/>
        <v>3.1069999999999931E-2</v>
      </c>
      <c r="AF297" s="53">
        <f t="shared" si="585"/>
        <v>3.1029999999999891E-2</v>
      </c>
      <c r="AG297" s="53">
        <f t="shared" si="585"/>
        <v>3.078000000000003E-2</v>
      </c>
      <c r="AH297" s="53">
        <f t="shared" si="585"/>
        <v>3.0489999999999906E-2</v>
      </c>
    </row>
  </sheetData>
  <phoneticPr fontId="0" type="noConversion"/>
  <printOptions horizontalCentered="1"/>
  <pageMargins left="0.74803149606299202" right="0.74803149606299202" top="0" bottom="0" header="0" footer="0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H159"/>
  <sheetViews>
    <sheetView workbookViewId="0">
      <pane xSplit="3" ySplit="2" topLeftCell="D3" activePane="bottomRight" state="frozen"/>
      <selection activeCell="S206" sqref="S206:S212"/>
      <selection pane="topRight" activeCell="S206" sqref="S206:S212"/>
      <selection pane="bottomLeft" activeCell="S206" sqref="S206:S212"/>
      <selection pane="bottomRight" activeCell="AD3" sqref="AD3:AH40"/>
    </sheetView>
  </sheetViews>
  <sheetFormatPr defaultRowHeight="12.75"/>
  <cols>
    <col min="1" max="1" width="5.140625" customWidth="1"/>
    <col min="2" max="2" width="80.42578125" customWidth="1"/>
    <col min="3" max="3" width="12.140625" customWidth="1"/>
    <col min="4" max="24" width="9.140625" hidden="1" customWidth="1"/>
    <col min="25" max="25" width="9.140625" style="58" hidden="1" customWidth="1"/>
    <col min="26" max="28" width="9.140625" hidden="1" customWidth="1"/>
    <col min="29" max="29" width="0" hidden="1" customWidth="1"/>
  </cols>
  <sheetData>
    <row r="1" spans="1:34" ht="15">
      <c r="A1" s="1" t="s">
        <v>390</v>
      </c>
      <c r="B1" s="30"/>
    </row>
    <row r="2" spans="1:34">
      <c r="B2" s="30"/>
      <c r="C2" s="7" t="s">
        <v>0</v>
      </c>
      <c r="D2" s="7">
        <v>1995</v>
      </c>
      <c r="E2" s="7">
        <v>1996</v>
      </c>
      <c r="F2" s="7">
        <v>1997</v>
      </c>
      <c r="G2" s="7">
        <v>1998</v>
      </c>
      <c r="H2" s="7">
        <v>1999</v>
      </c>
      <c r="I2" s="7">
        <v>2000</v>
      </c>
      <c r="J2" s="7">
        <v>2001</v>
      </c>
      <c r="K2" s="7">
        <v>2002</v>
      </c>
      <c r="L2" s="7">
        <v>2003</v>
      </c>
      <c r="M2" s="7">
        <v>2004</v>
      </c>
      <c r="N2" s="7">
        <v>2005</v>
      </c>
      <c r="O2" s="7">
        <v>2006</v>
      </c>
      <c r="P2" s="7">
        <v>2007</v>
      </c>
      <c r="Q2" s="7">
        <v>2008</v>
      </c>
      <c r="R2" s="7">
        <v>2009</v>
      </c>
      <c r="S2" s="7">
        <v>2010</v>
      </c>
      <c r="T2" s="7">
        <v>2011</v>
      </c>
      <c r="U2" s="7">
        <v>2012</v>
      </c>
      <c r="V2" s="7">
        <v>2013</v>
      </c>
      <c r="W2" s="7">
        <v>2014</v>
      </c>
      <c r="X2" s="7">
        <v>2015</v>
      </c>
      <c r="Y2" s="7">
        <v>2016</v>
      </c>
      <c r="Z2" s="7">
        <v>2017</v>
      </c>
      <c r="AA2" s="7">
        <v>2018</v>
      </c>
      <c r="AB2" s="7">
        <v>2019</v>
      </c>
      <c r="AC2" s="7">
        <v>2020</v>
      </c>
      <c r="AD2" s="7">
        <v>2021</v>
      </c>
      <c r="AE2" s="7">
        <v>2022</v>
      </c>
      <c r="AF2" s="7">
        <v>2023</v>
      </c>
      <c r="AG2" s="7">
        <v>2024</v>
      </c>
      <c r="AH2" s="7">
        <v>2025</v>
      </c>
    </row>
    <row r="3" spans="1:34">
      <c r="A3">
        <v>1</v>
      </c>
      <c r="B3" s="42" t="s">
        <v>391</v>
      </c>
      <c r="C3" t="s">
        <v>11</v>
      </c>
      <c r="D3">
        <v>0</v>
      </c>
      <c r="E3">
        <v>5.0999999999999996</v>
      </c>
      <c r="F3">
        <v>22.9</v>
      </c>
      <c r="G3">
        <v>31.3</v>
      </c>
      <c r="H3">
        <v>69.7</v>
      </c>
      <c r="I3">
        <v>49.21</v>
      </c>
      <c r="J3">
        <v>56</v>
      </c>
      <c r="K3">
        <v>39.299999999999997</v>
      </c>
      <c r="L3">
        <v>51.7</v>
      </c>
      <c r="M3">
        <v>150.4</v>
      </c>
      <c r="N3">
        <v>161.9</v>
      </c>
      <c r="O3">
        <v>234.4</v>
      </c>
      <c r="P3">
        <v>131.69999999999999</v>
      </c>
      <c r="Q3">
        <v>58.6</v>
      </c>
      <c r="R3">
        <v>133.08000000000001</v>
      </c>
      <c r="S3">
        <v>122.9</v>
      </c>
      <c r="T3">
        <v>826.97</v>
      </c>
      <c r="U3">
        <v>95.22</v>
      </c>
      <c r="V3">
        <v>454.22</v>
      </c>
      <c r="W3">
        <v>503.45</v>
      </c>
      <c r="X3">
        <v>370.41</v>
      </c>
      <c r="Y3" s="58">
        <v>332.49</v>
      </c>
      <c r="Z3" s="58">
        <v>454.05</v>
      </c>
      <c r="AA3" s="58">
        <v>716.21</v>
      </c>
      <c r="AB3" s="58">
        <v>916.97</v>
      </c>
      <c r="AC3" s="58">
        <v>901.92</v>
      </c>
      <c r="AD3" s="58">
        <v>2694</v>
      </c>
      <c r="AE3">
        <v>1194</v>
      </c>
      <c r="AF3" s="58">
        <v>1220</v>
      </c>
      <c r="AG3">
        <v>1380</v>
      </c>
      <c r="AH3">
        <v>1441</v>
      </c>
    </row>
    <row r="4" spans="1:34">
      <c r="A4">
        <v>2</v>
      </c>
      <c r="B4" s="42" t="s">
        <v>392</v>
      </c>
      <c r="C4" t="s">
        <v>131</v>
      </c>
      <c r="D4">
        <v>12</v>
      </c>
      <c r="E4">
        <v>0</v>
      </c>
      <c r="F4">
        <v>13.3</v>
      </c>
      <c r="G4">
        <v>25.8</v>
      </c>
      <c r="H4">
        <v>69.7</v>
      </c>
      <c r="I4">
        <v>49.21</v>
      </c>
      <c r="J4">
        <v>56.1</v>
      </c>
      <c r="K4">
        <v>39.299999999999997</v>
      </c>
      <c r="L4">
        <v>51.7</v>
      </c>
      <c r="M4">
        <v>150.4</v>
      </c>
      <c r="N4">
        <v>161.9</v>
      </c>
      <c r="O4">
        <v>234.4</v>
      </c>
      <c r="P4">
        <v>131.69999999999999</v>
      </c>
      <c r="Q4">
        <v>58.6</v>
      </c>
      <c r="R4">
        <v>133.08000000000001</v>
      </c>
      <c r="S4">
        <v>122.9</v>
      </c>
      <c r="T4">
        <v>826.97</v>
      </c>
      <c r="U4">
        <v>95.22</v>
      </c>
      <c r="V4">
        <v>430.45</v>
      </c>
      <c r="W4">
        <v>499.47</v>
      </c>
      <c r="X4">
        <v>369.51</v>
      </c>
      <c r="Y4" s="58">
        <v>307.54000000000002</v>
      </c>
      <c r="Z4" s="58">
        <v>427.43</v>
      </c>
      <c r="AA4" s="58">
        <v>712.98</v>
      </c>
      <c r="AB4" s="58">
        <v>916.97</v>
      </c>
      <c r="AC4" s="58">
        <v>901.92</v>
      </c>
      <c r="AD4" s="58">
        <v>2694</v>
      </c>
      <c r="AE4">
        <v>1194</v>
      </c>
      <c r="AF4" s="58">
        <v>1220</v>
      </c>
      <c r="AG4">
        <v>1380</v>
      </c>
      <c r="AH4">
        <v>1441</v>
      </c>
    </row>
    <row r="5" spans="1:34">
      <c r="A5" s="58">
        <v>3</v>
      </c>
      <c r="B5" s="42" t="s">
        <v>393</v>
      </c>
      <c r="C5" t="s">
        <v>132</v>
      </c>
      <c r="D5">
        <v>359.23</v>
      </c>
      <c r="E5">
        <v>683.45</v>
      </c>
      <c r="F5">
        <v>978.65</v>
      </c>
      <c r="G5">
        <v>966.35</v>
      </c>
      <c r="H5">
        <v>1155.8399999999999</v>
      </c>
      <c r="I5">
        <v>1011.6</v>
      </c>
      <c r="J5">
        <v>1087.8900000000001</v>
      </c>
      <c r="K5">
        <v>1161.99</v>
      </c>
      <c r="L5">
        <v>1257.1199999999999</v>
      </c>
      <c r="M5">
        <v>1551.06</v>
      </c>
      <c r="N5">
        <v>2332.85</v>
      </c>
      <c r="O5">
        <v>3068.24</v>
      </c>
      <c r="P5">
        <v>4264.2</v>
      </c>
      <c r="Q5">
        <v>5418.32</v>
      </c>
      <c r="R5">
        <v>5407.38</v>
      </c>
      <c r="S5">
        <v>5509.8</v>
      </c>
      <c r="T5">
        <v>5616.35</v>
      </c>
      <c r="U5">
        <v>6086.61</v>
      </c>
      <c r="V5">
        <v>6490.88</v>
      </c>
      <c r="W5">
        <v>7395.13</v>
      </c>
      <c r="X5">
        <v>7915.1</v>
      </c>
      <c r="Y5" s="58">
        <v>8824.52</v>
      </c>
      <c r="Z5" s="58">
        <v>9194.34</v>
      </c>
      <c r="AA5" s="58">
        <v>9492.78999999999</v>
      </c>
      <c r="AB5" s="58">
        <v>10519.4</v>
      </c>
      <c r="AC5" s="58">
        <v>12959.66</v>
      </c>
      <c r="AD5" s="58">
        <v>14419</v>
      </c>
      <c r="AE5">
        <v>14229</v>
      </c>
      <c r="AF5" s="58">
        <v>15468</v>
      </c>
      <c r="AG5">
        <v>16427</v>
      </c>
      <c r="AH5">
        <v>17551</v>
      </c>
    </row>
    <row r="6" spans="1:34">
      <c r="A6" s="58">
        <v>4</v>
      </c>
      <c r="B6" s="42" t="s">
        <v>394</v>
      </c>
      <c r="C6" t="s">
        <v>10</v>
      </c>
      <c r="D6">
        <v>271.73</v>
      </c>
      <c r="E6">
        <v>496.54</v>
      </c>
      <c r="F6">
        <v>708.31</v>
      </c>
      <c r="G6">
        <v>769.73</v>
      </c>
      <c r="H6">
        <v>876.6</v>
      </c>
      <c r="I6">
        <v>931.68</v>
      </c>
      <c r="J6">
        <v>1105.67</v>
      </c>
      <c r="K6">
        <v>1211.01</v>
      </c>
      <c r="L6">
        <v>1367.81</v>
      </c>
      <c r="M6">
        <v>2266.62</v>
      </c>
      <c r="N6">
        <v>2810.26</v>
      </c>
      <c r="O6">
        <v>3694.68</v>
      </c>
      <c r="P6">
        <v>4972.6400000000003</v>
      </c>
      <c r="Q6">
        <v>5854.18</v>
      </c>
      <c r="R6">
        <v>5264.5</v>
      </c>
      <c r="S6">
        <v>5865.8</v>
      </c>
      <c r="T6">
        <v>6873.67</v>
      </c>
      <c r="U6">
        <v>7560.04</v>
      </c>
      <c r="V6">
        <v>7434.15</v>
      </c>
      <c r="W6">
        <v>8118.8399999999901</v>
      </c>
      <c r="X6">
        <v>8963.18</v>
      </c>
      <c r="Y6" s="58">
        <v>9675.5</v>
      </c>
      <c r="Z6" s="58">
        <v>10921.16</v>
      </c>
      <c r="AA6" s="58">
        <v>11822.15</v>
      </c>
      <c r="AB6" s="58">
        <v>12907.35</v>
      </c>
      <c r="AC6" s="58">
        <v>12407.02</v>
      </c>
      <c r="AD6" s="58">
        <v>14579</v>
      </c>
      <c r="AE6">
        <v>16482</v>
      </c>
      <c r="AF6" s="58">
        <v>17949</v>
      </c>
      <c r="AG6">
        <v>19412</v>
      </c>
      <c r="AH6">
        <v>20996</v>
      </c>
    </row>
    <row r="7" spans="1:34">
      <c r="A7" s="58">
        <v>5</v>
      </c>
      <c r="B7" s="42" t="s">
        <v>395</v>
      </c>
      <c r="C7" t="s">
        <v>23</v>
      </c>
      <c r="D7">
        <v>10.54</v>
      </c>
      <c r="E7">
        <v>9.66</v>
      </c>
      <c r="F7">
        <v>6.86</v>
      </c>
      <c r="G7">
        <v>21.91</v>
      </c>
      <c r="H7">
        <v>19.32</v>
      </c>
      <c r="I7">
        <v>23.68</v>
      </c>
      <c r="J7">
        <v>12.45</v>
      </c>
      <c r="K7">
        <v>26.93</v>
      </c>
      <c r="L7">
        <v>35.29</v>
      </c>
      <c r="M7">
        <v>98.17</v>
      </c>
      <c r="N7">
        <v>66.13</v>
      </c>
      <c r="O7">
        <v>118</v>
      </c>
      <c r="P7">
        <v>205.06</v>
      </c>
      <c r="Q7">
        <v>230.14</v>
      </c>
      <c r="R7">
        <v>289.73</v>
      </c>
      <c r="S7">
        <v>218.2</v>
      </c>
      <c r="T7">
        <v>395.16</v>
      </c>
      <c r="U7">
        <v>462.9</v>
      </c>
      <c r="V7">
        <v>644.91</v>
      </c>
      <c r="W7">
        <v>884.53</v>
      </c>
      <c r="X7">
        <v>727.18</v>
      </c>
      <c r="Y7" s="58">
        <v>566.91</v>
      </c>
      <c r="Z7" s="58">
        <v>715.77</v>
      </c>
      <c r="AA7" s="58">
        <v>648.21</v>
      </c>
      <c r="AB7" s="58">
        <v>544.39</v>
      </c>
      <c r="AC7" s="58">
        <v>627.33000000000004</v>
      </c>
      <c r="AD7" s="58">
        <v>785.37170000000003</v>
      </c>
      <c r="AE7">
        <v>937.71680000000003</v>
      </c>
      <c r="AF7" s="58">
        <v>1120.5830000000001</v>
      </c>
      <c r="AG7">
        <v>1326.7729999999999</v>
      </c>
      <c r="AH7">
        <v>1567.575</v>
      </c>
    </row>
    <row r="8" spans="1:34">
      <c r="A8" s="58">
        <v>6</v>
      </c>
      <c r="B8" s="42" t="s">
        <v>396</v>
      </c>
      <c r="C8" t="s">
        <v>22</v>
      </c>
      <c r="D8">
        <v>131.36000000000001</v>
      </c>
      <c r="E8">
        <v>185.57</v>
      </c>
      <c r="F8">
        <v>254.55</v>
      </c>
      <c r="G8">
        <v>221.97</v>
      </c>
      <c r="H8">
        <v>259.77</v>
      </c>
      <c r="I8">
        <v>329.16</v>
      </c>
      <c r="J8">
        <v>365.67</v>
      </c>
      <c r="K8">
        <v>417.18</v>
      </c>
      <c r="L8">
        <v>473.24</v>
      </c>
      <c r="M8">
        <v>676.16</v>
      </c>
      <c r="N8">
        <v>811.4</v>
      </c>
      <c r="O8">
        <v>929.54</v>
      </c>
      <c r="P8">
        <v>1310.49</v>
      </c>
      <c r="Q8">
        <v>1290.7</v>
      </c>
      <c r="R8">
        <v>1457.94</v>
      </c>
      <c r="S8">
        <v>1618.18</v>
      </c>
      <c r="T8">
        <v>1753.58</v>
      </c>
      <c r="U8">
        <v>1918.06</v>
      </c>
      <c r="V8">
        <v>2351.5500000000002</v>
      </c>
      <c r="W8">
        <v>2462.11</v>
      </c>
      <c r="X8">
        <v>2503.73</v>
      </c>
      <c r="Y8" s="58">
        <v>2999.32</v>
      </c>
      <c r="Z8" s="58">
        <v>3308.87</v>
      </c>
      <c r="AA8" s="58">
        <v>3565.5</v>
      </c>
      <c r="AB8" s="58">
        <v>4137.01</v>
      </c>
      <c r="AC8" s="58">
        <v>4661.43</v>
      </c>
      <c r="AD8" s="58">
        <v>5584.2749999999996</v>
      </c>
      <c r="AE8">
        <v>6157.3850000000002</v>
      </c>
      <c r="AF8" s="58">
        <v>6583.9380000000001</v>
      </c>
      <c r="AG8">
        <v>6974.4449999999997</v>
      </c>
      <c r="AH8">
        <v>7340.366</v>
      </c>
    </row>
    <row r="9" spans="1:34">
      <c r="A9" s="58">
        <v>7</v>
      </c>
      <c r="B9" s="42" t="s">
        <v>397</v>
      </c>
      <c r="C9" t="s">
        <v>17</v>
      </c>
      <c r="D9">
        <v>223.88</v>
      </c>
      <c r="E9">
        <v>495.19</v>
      </c>
      <c r="F9">
        <v>631.77</v>
      </c>
      <c r="G9">
        <v>536.24</v>
      </c>
      <c r="H9">
        <v>612.35</v>
      </c>
      <c r="I9">
        <v>462.11</v>
      </c>
      <c r="J9">
        <v>550.25</v>
      </c>
      <c r="K9">
        <v>621.42999999999995</v>
      </c>
      <c r="L9">
        <v>600.23</v>
      </c>
      <c r="M9">
        <v>742.51</v>
      </c>
      <c r="N9">
        <v>1113.67</v>
      </c>
      <c r="O9">
        <v>1332.24</v>
      </c>
      <c r="P9">
        <v>2257.2399999999998</v>
      </c>
      <c r="Q9">
        <v>2622.5</v>
      </c>
      <c r="R9">
        <v>2153.5300000000002</v>
      </c>
      <c r="S9">
        <v>2258.8000000000002</v>
      </c>
      <c r="T9">
        <v>2347.14</v>
      </c>
      <c r="U9">
        <v>2500.31</v>
      </c>
      <c r="V9">
        <v>2405.9499999999998</v>
      </c>
      <c r="W9">
        <v>2665.46</v>
      </c>
      <c r="X9">
        <v>2804.83</v>
      </c>
      <c r="Y9" s="58">
        <v>3146.9</v>
      </c>
      <c r="Z9" s="58">
        <v>3184.65</v>
      </c>
      <c r="AA9" s="58">
        <v>3268.62</v>
      </c>
      <c r="AB9" s="58">
        <v>3443.56</v>
      </c>
      <c r="AC9" s="58">
        <v>3731.51</v>
      </c>
      <c r="AD9" s="58">
        <v>4217</v>
      </c>
      <c r="AE9">
        <v>3999</v>
      </c>
      <c r="AF9" s="58">
        <v>4610</v>
      </c>
      <c r="AG9">
        <v>4910</v>
      </c>
      <c r="AH9">
        <v>5270</v>
      </c>
    </row>
    <row r="10" spans="1:34">
      <c r="A10" s="58">
        <v>8</v>
      </c>
      <c r="B10" s="42" t="s">
        <v>398</v>
      </c>
      <c r="C10" t="s">
        <v>2</v>
      </c>
      <c r="D10">
        <v>2224.75</v>
      </c>
      <c r="E10">
        <v>3483.59</v>
      </c>
      <c r="F10">
        <v>4360.5600000000004</v>
      </c>
      <c r="G10">
        <v>4258.13</v>
      </c>
      <c r="H10">
        <v>5030.8</v>
      </c>
      <c r="I10">
        <v>5145.6400000000003</v>
      </c>
      <c r="J10">
        <v>5298.62</v>
      </c>
      <c r="K10">
        <v>5992.08</v>
      </c>
      <c r="L10">
        <v>6767.67</v>
      </c>
      <c r="M10">
        <v>7653.85</v>
      </c>
      <c r="N10">
        <v>8581.34</v>
      </c>
      <c r="O10">
        <v>11373.71</v>
      </c>
      <c r="P10">
        <v>13245.05</v>
      </c>
      <c r="Q10">
        <v>16649.37</v>
      </c>
      <c r="R10">
        <v>16398.55</v>
      </c>
      <c r="S10">
        <v>18790.95</v>
      </c>
      <c r="T10">
        <v>22105.279999999999</v>
      </c>
      <c r="U10">
        <v>22830.23</v>
      </c>
      <c r="V10">
        <v>23661.4</v>
      </c>
      <c r="W10">
        <v>25812.45</v>
      </c>
      <c r="X10">
        <v>27988.94</v>
      </c>
      <c r="Y10" s="58">
        <v>27340.37</v>
      </c>
      <c r="Z10" s="58">
        <v>30932.33</v>
      </c>
      <c r="AA10" s="58">
        <v>33531.879999999997</v>
      </c>
      <c r="AB10" s="58">
        <v>37746.699999999997</v>
      </c>
      <c r="AC10" s="58">
        <v>42110.94</v>
      </c>
      <c r="AD10" s="58">
        <v>47303.89</v>
      </c>
      <c r="AE10">
        <v>49845.02</v>
      </c>
      <c r="AF10" s="58">
        <v>52656.03</v>
      </c>
      <c r="AG10">
        <v>56183.03</v>
      </c>
      <c r="AH10">
        <v>59517.98</v>
      </c>
    </row>
    <row r="11" spans="1:34">
      <c r="A11" s="58">
        <v>9</v>
      </c>
      <c r="B11" s="42" t="s">
        <v>399</v>
      </c>
      <c r="C11" t="s">
        <v>30</v>
      </c>
      <c r="D11">
        <v>124.78</v>
      </c>
      <c r="E11">
        <v>176.73</v>
      </c>
      <c r="F11">
        <v>239.69</v>
      </c>
      <c r="G11">
        <v>212.18</v>
      </c>
      <c r="H11">
        <v>244</v>
      </c>
      <c r="I11">
        <v>315.18</v>
      </c>
      <c r="J11">
        <v>348.85</v>
      </c>
      <c r="K11">
        <v>390.79</v>
      </c>
      <c r="L11">
        <v>441.54</v>
      </c>
      <c r="M11">
        <v>615.99</v>
      </c>
      <c r="N11">
        <v>736.28</v>
      </c>
      <c r="O11">
        <v>827.36</v>
      </c>
      <c r="P11">
        <v>1152.07</v>
      </c>
      <c r="Q11">
        <v>1082.55</v>
      </c>
      <c r="R11">
        <v>1229.44</v>
      </c>
      <c r="S11">
        <v>1372.99</v>
      </c>
      <c r="T11">
        <v>1438.99</v>
      </c>
      <c r="U11">
        <v>1550.03</v>
      </c>
      <c r="V11">
        <v>1899.63</v>
      </c>
      <c r="W11">
        <v>1942.58</v>
      </c>
      <c r="X11">
        <v>1981.94</v>
      </c>
      <c r="Y11" s="58">
        <v>2383.1999999999998</v>
      </c>
      <c r="Z11" s="58">
        <v>2698.73</v>
      </c>
      <c r="AA11" s="58">
        <v>2850.81</v>
      </c>
      <c r="AB11" s="58">
        <v>3252.91</v>
      </c>
      <c r="AC11" s="58">
        <v>3732.59</v>
      </c>
      <c r="AD11" s="58">
        <v>4420.9480000000003</v>
      </c>
      <c r="AE11">
        <v>4830.1499999999996</v>
      </c>
      <c r="AF11" s="58">
        <v>5139.0129999999999</v>
      </c>
      <c r="AG11">
        <v>5420.4660000000003</v>
      </c>
      <c r="AH11">
        <v>5683.1319999999996</v>
      </c>
    </row>
    <row r="12" spans="1:34">
      <c r="A12" s="58">
        <v>10</v>
      </c>
      <c r="B12" s="42" t="s">
        <v>400</v>
      </c>
      <c r="C12" t="s">
        <v>33</v>
      </c>
      <c r="D12">
        <v>0.2404</v>
      </c>
      <c r="E12">
        <v>0.33510000000000001</v>
      </c>
      <c r="F12">
        <v>0.35880000000000001</v>
      </c>
      <c r="G12">
        <v>0.37159999999999999</v>
      </c>
      <c r="H12">
        <v>0.44269999999999998</v>
      </c>
      <c r="I12">
        <v>0.46060000000000001</v>
      </c>
      <c r="J12">
        <v>0.48220000000000002</v>
      </c>
      <c r="K12">
        <v>0.5091</v>
      </c>
      <c r="L12">
        <v>0.53349999999999997</v>
      </c>
      <c r="M12">
        <v>0.56369999999999998</v>
      </c>
      <c r="N12">
        <v>0.61009999999999998</v>
      </c>
      <c r="O12">
        <v>0.66600000000000004</v>
      </c>
      <c r="P12">
        <v>0.72760000000000002</v>
      </c>
      <c r="Q12">
        <v>0.8004</v>
      </c>
      <c r="R12">
        <v>0.81420000000000003</v>
      </c>
      <c r="S12">
        <v>0.87209999999999999</v>
      </c>
      <c r="T12">
        <v>0.9466</v>
      </c>
      <c r="U12">
        <v>0.93769999999999998</v>
      </c>
      <c r="V12">
        <v>0.93289999999999995</v>
      </c>
      <c r="W12">
        <v>0.96150000000000002</v>
      </c>
      <c r="X12">
        <v>1</v>
      </c>
      <c r="Y12" s="58">
        <v>1.0213000000000001</v>
      </c>
      <c r="Z12" s="58">
        <v>1.083</v>
      </c>
      <c r="AA12" s="58">
        <v>1.1113</v>
      </c>
      <c r="AB12" s="58">
        <v>1.1652</v>
      </c>
      <c r="AC12" s="58">
        <v>1.2259</v>
      </c>
      <c r="AD12" s="58">
        <v>1.335005</v>
      </c>
      <c r="AE12">
        <v>1.3950800000000001</v>
      </c>
      <c r="AF12" s="58">
        <v>1.436933</v>
      </c>
      <c r="AG12">
        <v>1.4800409999999999</v>
      </c>
      <c r="AH12">
        <v>1.5244420000000001</v>
      </c>
    </row>
    <row r="13" spans="1:34">
      <c r="A13" s="58">
        <v>11</v>
      </c>
      <c r="B13" s="42" t="s">
        <v>401</v>
      </c>
      <c r="C13" t="s">
        <v>42</v>
      </c>
      <c r="D13">
        <v>0.30409999999999998</v>
      </c>
      <c r="E13">
        <v>0.34599999999999997</v>
      </c>
      <c r="F13">
        <v>0.37109999999999999</v>
      </c>
      <c r="G13">
        <v>0.41070000000000001</v>
      </c>
      <c r="H13">
        <v>0.45540000000000003</v>
      </c>
      <c r="I13">
        <v>0.47649999999999998</v>
      </c>
      <c r="J13">
        <v>0.49270000000000003</v>
      </c>
      <c r="K13">
        <v>0.51939999999999997</v>
      </c>
      <c r="L13">
        <v>0.55559999999999998</v>
      </c>
      <c r="M13">
        <v>0.59709999999999996</v>
      </c>
      <c r="N13">
        <v>0.63400000000000001</v>
      </c>
      <c r="O13">
        <v>0.68969999999999998</v>
      </c>
      <c r="P13">
        <v>0.76539999999999997</v>
      </c>
      <c r="Q13">
        <v>0.80779999999999996</v>
      </c>
      <c r="R13">
        <v>0.83199999999999996</v>
      </c>
      <c r="S13">
        <v>0.92549999999999999</v>
      </c>
      <c r="T13">
        <v>0.94440000000000002</v>
      </c>
      <c r="U13">
        <v>0.93140000000000001</v>
      </c>
      <c r="V13">
        <v>0.95350000000000001</v>
      </c>
      <c r="W13">
        <v>0.97209999999999996</v>
      </c>
      <c r="X13">
        <v>1.0195000000000001</v>
      </c>
      <c r="Y13" s="58">
        <v>1.0382</v>
      </c>
      <c r="Z13" s="58">
        <v>1.1079000000000001</v>
      </c>
      <c r="AA13" s="58">
        <v>1.1247</v>
      </c>
      <c r="AB13" s="58">
        <v>1.2034</v>
      </c>
      <c r="AC13" s="58">
        <v>1.2323999999999999</v>
      </c>
      <c r="AD13" s="58">
        <v>1.377823</v>
      </c>
      <c r="AE13">
        <v>1.412269</v>
      </c>
      <c r="AF13" s="58">
        <v>1.454637</v>
      </c>
      <c r="AG13">
        <v>1.4982759999999999</v>
      </c>
      <c r="AH13">
        <v>1.5432239999999999</v>
      </c>
    </row>
    <row r="14" spans="1:34">
      <c r="A14" s="58">
        <v>12</v>
      </c>
      <c r="B14" s="42" t="s">
        <v>402</v>
      </c>
      <c r="C14" t="s">
        <v>172</v>
      </c>
      <c r="D14">
        <v>0.42099999999999999</v>
      </c>
      <c r="E14">
        <v>0.45660000000000001</v>
      </c>
      <c r="F14">
        <v>0.48409999999999997</v>
      </c>
      <c r="G14">
        <v>0.51090000000000002</v>
      </c>
      <c r="H14">
        <v>0.5393</v>
      </c>
      <c r="I14">
        <v>0.56420000000000003</v>
      </c>
      <c r="J14">
        <v>0.58830000000000005</v>
      </c>
      <c r="K14">
        <v>0.60760000000000003</v>
      </c>
      <c r="L14">
        <v>0.62890000000000001</v>
      </c>
      <c r="M14">
        <v>0.65169999999999995</v>
      </c>
      <c r="N14">
        <v>0.67649999999999999</v>
      </c>
      <c r="O14">
        <v>0.70089999999999997</v>
      </c>
      <c r="P14">
        <v>0.72699999999999998</v>
      </c>
      <c r="Q14">
        <v>0.76900000000000002</v>
      </c>
      <c r="R14">
        <v>0.78749999999999998</v>
      </c>
      <c r="S14">
        <v>0.81599999999999995</v>
      </c>
      <c r="T14">
        <v>0.85629999999999995</v>
      </c>
      <c r="U14">
        <v>0.89239999999999997</v>
      </c>
      <c r="V14">
        <v>0.93100000000000005</v>
      </c>
      <c r="W14">
        <v>0.96579999999999999</v>
      </c>
      <c r="X14">
        <v>1</v>
      </c>
      <c r="Y14" s="58">
        <v>1.0269999999999999</v>
      </c>
      <c r="Z14" s="58">
        <v>1.06</v>
      </c>
      <c r="AA14" s="58">
        <v>1.0980000000000001</v>
      </c>
      <c r="AB14" s="58">
        <v>1.1362000000000001</v>
      </c>
      <c r="AC14" s="58">
        <v>1.1725000000000001</v>
      </c>
      <c r="AD14" s="58">
        <v>1.2121310000000001</v>
      </c>
      <c r="AE14">
        <v>1.2505550000000001</v>
      </c>
      <c r="AF14" s="58">
        <v>1.289822</v>
      </c>
      <c r="AG14">
        <v>1.330452</v>
      </c>
      <c r="AH14">
        <v>1.3723609999999999</v>
      </c>
    </row>
    <row r="15" spans="1:34">
      <c r="A15" s="58">
        <v>13</v>
      </c>
      <c r="B15" s="42" t="s">
        <v>403</v>
      </c>
      <c r="C15" t="s">
        <v>7</v>
      </c>
      <c r="D15">
        <v>2.9</v>
      </c>
      <c r="E15">
        <v>20.9</v>
      </c>
      <c r="F15">
        <v>25.89</v>
      </c>
      <c r="G15">
        <v>73.41</v>
      </c>
      <c r="H15">
        <v>52.66</v>
      </c>
      <c r="I15">
        <v>19.100000000000001</v>
      </c>
      <c r="J15">
        <v>5.58</v>
      </c>
      <c r="K15">
        <v>15.3</v>
      </c>
      <c r="L15">
        <v>30.29</v>
      </c>
      <c r="M15">
        <v>72.7</v>
      </c>
      <c r="N15">
        <v>439.1</v>
      </c>
      <c r="O15">
        <v>718.5</v>
      </c>
      <c r="P15">
        <v>888.4</v>
      </c>
      <c r="Q15">
        <v>697.8</v>
      </c>
      <c r="R15">
        <v>211.5</v>
      </c>
      <c r="S15">
        <v>219.9</v>
      </c>
      <c r="T15">
        <v>377.35</v>
      </c>
      <c r="U15">
        <v>279.48</v>
      </c>
      <c r="V15">
        <v>125.67</v>
      </c>
      <c r="W15">
        <v>114.74</v>
      </c>
      <c r="X15">
        <v>355.07</v>
      </c>
      <c r="Y15" s="58">
        <v>367.19</v>
      </c>
      <c r="Z15" s="58">
        <v>229.43</v>
      </c>
      <c r="AA15" s="58">
        <v>205.73</v>
      </c>
      <c r="AB15" s="58">
        <v>206.12</v>
      </c>
      <c r="AC15" s="58">
        <v>207.9</v>
      </c>
      <c r="AD15" s="58">
        <v>480</v>
      </c>
      <c r="AE15">
        <v>300</v>
      </c>
      <c r="AF15" s="58">
        <v>250</v>
      </c>
      <c r="AG15">
        <v>250</v>
      </c>
      <c r="AH15">
        <v>250</v>
      </c>
    </row>
    <row r="16" spans="1:34">
      <c r="A16" s="58">
        <v>14</v>
      </c>
      <c r="B16" s="42" t="s">
        <v>404</v>
      </c>
      <c r="C16" t="s">
        <v>31</v>
      </c>
      <c r="D16">
        <v>35.369999999999997</v>
      </c>
      <c r="E16">
        <v>44.02</v>
      </c>
      <c r="F16">
        <v>55.28</v>
      </c>
      <c r="G16">
        <v>47.68</v>
      </c>
      <c r="H16">
        <v>38.75</v>
      </c>
      <c r="I16">
        <v>65.03</v>
      </c>
      <c r="J16">
        <v>56.53</v>
      </c>
      <c r="K16">
        <v>74.3</v>
      </c>
      <c r="L16">
        <v>88.74</v>
      </c>
      <c r="M16">
        <v>240.53</v>
      </c>
      <c r="N16">
        <v>367.85</v>
      </c>
      <c r="O16">
        <v>645.80999999999995</v>
      </c>
      <c r="P16">
        <v>1110.8900000000001</v>
      </c>
      <c r="Q16">
        <v>916.67</v>
      </c>
      <c r="R16">
        <v>1101.05</v>
      </c>
      <c r="S16">
        <v>1587.26</v>
      </c>
      <c r="T16">
        <v>2344.19</v>
      </c>
      <c r="U16">
        <v>2519.13</v>
      </c>
      <c r="V16">
        <v>3518.78</v>
      </c>
      <c r="W16">
        <v>3968.73</v>
      </c>
      <c r="X16">
        <v>3781</v>
      </c>
      <c r="Y16" s="58">
        <v>4122.26</v>
      </c>
      <c r="Z16" s="58">
        <v>5719.41</v>
      </c>
      <c r="AA16" s="58">
        <v>6925.93</v>
      </c>
      <c r="AB16" s="58">
        <v>8323.31</v>
      </c>
      <c r="AC16" s="58">
        <v>9927.1</v>
      </c>
      <c r="AD16" s="58">
        <v>11846.64</v>
      </c>
      <c r="AE16">
        <v>14351.44</v>
      </c>
      <c r="AF16" s="58">
        <v>17350.77</v>
      </c>
      <c r="AG16">
        <v>20770.669999999998</v>
      </c>
      <c r="AH16">
        <v>24818.52</v>
      </c>
    </row>
    <row r="17" spans="1:34">
      <c r="A17" s="58">
        <v>15</v>
      </c>
      <c r="B17" s="42" t="s">
        <v>405</v>
      </c>
      <c r="C17" t="s">
        <v>25</v>
      </c>
      <c r="D17">
        <v>41.73</v>
      </c>
      <c r="E17">
        <v>201.58</v>
      </c>
      <c r="F17">
        <v>358.3</v>
      </c>
      <c r="G17">
        <v>480.77</v>
      </c>
      <c r="H17">
        <v>670.12</v>
      </c>
      <c r="I17">
        <v>767.48</v>
      </c>
      <c r="J17">
        <v>723.28</v>
      </c>
      <c r="K17">
        <v>712.04</v>
      </c>
      <c r="L17">
        <v>762.52</v>
      </c>
      <c r="M17">
        <v>735.84</v>
      </c>
      <c r="N17">
        <v>632.54</v>
      </c>
      <c r="O17">
        <v>433.04</v>
      </c>
      <c r="P17">
        <v>376.12</v>
      </c>
      <c r="Q17">
        <v>-152.26</v>
      </c>
      <c r="R17">
        <v>284.57</v>
      </c>
      <c r="S17">
        <v>186.31</v>
      </c>
      <c r="T17">
        <v>126.29</v>
      </c>
      <c r="U17">
        <v>-76.83</v>
      </c>
      <c r="V17">
        <v>591.37</v>
      </c>
      <c r="W17">
        <v>727.91</v>
      </c>
      <c r="X17">
        <v>751.92</v>
      </c>
      <c r="Y17" s="58">
        <v>945.42</v>
      </c>
      <c r="Z17" s="58">
        <v>940.51</v>
      </c>
      <c r="AA17" s="58">
        <v>1489.54</v>
      </c>
      <c r="AB17" s="58">
        <v>1386.72</v>
      </c>
      <c r="AC17" s="58">
        <v>1487.02</v>
      </c>
      <c r="AD17" s="58">
        <v>3012.02</v>
      </c>
      <c r="AE17">
        <v>2664.02</v>
      </c>
      <c r="AF17" s="58">
        <v>2477.02</v>
      </c>
      <c r="AG17">
        <v>2421.02</v>
      </c>
      <c r="AH17">
        <v>2426.02</v>
      </c>
    </row>
    <row r="18" spans="1:34">
      <c r="A18" s="58">
        <v>16</v>
      </c>
      <c r="B18" s="42" t="s">
        <v>406</v>
      </c>
      <c r="C18" t="s">
        <v>19</v>
      </c>
      <c r="D18">
        <v>112.45</v>
      </c>
      <c r="E18">
        <v>300.56</v>
      </c>
      <c r="F18">
        <v>413.78</v>
      </c>
      <c r="G18">
        <v>541.52</v>
      </c>
      <c r="H18">
        <v>709.24</v>
      </c>
      <c r="I18">
        <v>802.43</v>
      </c>
      <c r="J18">
        <v>767.62</v>
      </c>
      <c r="K18">
        <v>776.87</v>
      </c>
      <c r="L18">
        <v>816.53</v>
      </c>
      <c r="M18">
        <v>841.41</v>
      </c>
      <c r="N18">
        <v>832.85</v>
      </c>
      <c r="O18">
        <v>787.14</v>
      </c>
      <c r="P18">
        <v>778.47</v>
      </c>
      <c r="Q18">
        <v>779.67</v>
      </c>
      <c r="R18">
        <v>760.88</v>
      </c>
      <c r="S18">
        <v>716.4</v>
      </c>
      <c r="T18">
        <v>687.36</v>
      </c>
      <c r="U18">
        <v>530.48</v>
      </c>
      <c r="V18">
        <v>523.58000000000004</v>
      </c>
      <c r="W18">
        <v>521.62</v>
      </c>
      <c r="X18">
        <v>502.47</v>
      </c>
      <c r="Y18" s="58">
        <v>506.46</v>
      </c>
      <c r="Z18" s="58">
        <v>477.15</v>
      </c>
      <c r="AA18" s="58">
        <v>646.46</v>
      </c>
      <c r="AB18" s="58">
        <v>1049.1600000000001</v>
      </c>
      <c r="AC18" s="58">
        <v>1899.73</v>
      </c>
      <c r="AD18" s="58">
        <v>1854.73</v>
      </c>
      <c r="AE18" s="58">
        <v>1809.73</v>
      </c>
      <c r="AF18" s="58">
        <v>1764.73</v>
      </c>
      <c r="AG18" s="58">
        <v>1719.73</v>
      </c>
      <c r="AH18">
        <v>1674.73</v>
      </c>
    </row>
    <row r="19" spans="1:34">
      <c r="A19" s="58">
        <v>17</v>
      </c>
      <c r="B19" s="42" t="s">
        <v>407</v>
      </c>
      <c r="C19" t="s">
        <v>27</v>
      </c>
      <c r="D19">
        <v>152.36000000000001</v>
      </c>
      <c r="E19">
        <v>128.79</v>
      </c>
      <c r="F19">
        <v>213.71</v>
      </c>
      <c r="G19">
        <v>307.64999999999998</v>
      </c>
      <c r="H19">
        <v>430.47</v>
      </c>
      <c r="I19">
        <v>533.62</v>
      </c>
      <c r="J19">
        <v>601.59</v>
      </c>
      <c r="K19">
        <v>717.22</v>
      </c>
      <c r="L19">
        <v>891.72</v>
      </c>
      <c r="M19">
        <v>1090.6500000000001</v>
      </c>
      <c r="N19">
        <v>1850.22</v>
      </c>
      <c r="O19">
        <v>2835.12</v>
      </c>
      <c r="P19">
        <v>4877.53</v>
      </c>
      <c r="Q19">
        <v>6379.11</v>
      </c>
      <c r="R19">
        <v>5598.82</v>
      </c>
      <c r="S19">
        <v>6650.77</v>
      </c>
      <c r="T19">
        <v>8021.58</v>
      </c>
      <c r="U19">
        <v>9085.66</v>
      </c>
      <c r="V19">
        <v>10761.36</v>
      </c>
      <c r="W19">
        <v>13259.65</v>
      </c>
      <c r="X19">
        <v>15832.6</v>
      </c>
      <c r="Y19" s="58">
        <v>19360.490000000002</v>
      </c>
      <c r="Z19" s="58">
        <v>22352.32</v>
      </c>
      <c r="AA19" s="58">
        <v>26545.84</v>
      </c>
      <c r="AB19" s="58">
        <v>31970.91</v>
      </c>
      <c r="AC19" s="58">
        <v>38686.65</v>
      </c>
      <c r="AD19" s="58">
        <v>41895.39</v>
      </c>
      <c r="AE19">
        <v>48688.14</v>
      </c>
      <c r="AF19" s="58">
        <v>56626.48</v>
      </c>
      <c r="AG19">
        <v>65322.74</v>
      </c>
      <c r="AH19">
        <v>75526.78</v>
      </c>
    </row>
    <row r="20" spans="1:34">
      <c r="A20" s="58">
        <v>18</v>
      </c>
      <c r="B20" s="42" t="s">
        <v>408</v>
      </c>
      <c r="C20" t="s">
        <v>20</v>
      </c>
      <c r="D20">
        <v>5.01</v>
      </c>
      <c r="E20">
        <v>14.46</v>
      </c>
      <c r="F20">
        <v>30.21</v>
      </c>
      <c r="G20">
        <v>6.97</v>
      </c>
      <c r="H20">
        <v>10.61</v>
      </c>
      <c r="I20">
        <v>4.21</v>
      </c>
      <c r="J20">
        <v>1.41</v>
      </c>
      <c r="K20">
        <v>0.01</v>
      </c>
      <c r="L20">
        <v>6.32</v>
      </c>
      <c r="M20">
        <v>-17.04</v>
      </c>
      <c r="N20">
        <v>0</v>
      </c>
      <c r="O20">
        <v>-254.6</v>
      </c>
      <c r="P20">
        <v>-303.41000000000003</v>
      </c>
      <c r="Q20">
        <v>132.06</v>
      </c>
      <c r="R20">
        <v>-174.05</v>
      </c>
      <c r="S20">
        <v>-165.08</v>
      </c>
      <c r="T20">
        <v>-428.62</v>
      </c>
      <c r="U20">
        <v>-171.79</v>
      </c>
      <c r="V20">
        <v>-284.52</v>
      </c>
      <c r="W20">
        <v>211.65</v>
      </c>
      <c r="X20">
        <v>713.35</v>
      </c>
      <c r="Y20" s="58">
        <v>1558.82</v>
      </c>
      <c r="Z20" s="58">
        <v>1731.93</v>
      </c>
      <c r="AA20" s="58">
        <v>1868.03</v>
      </c>
      <c r="AB20" s="58">
        <v>3062.37</v>
      </c>
      <c r="AC20" s="58">
        <v>3154.07</v>
      </c>
      <c r="AD20" s="58">
        <v>2470.212</v>
      </c>
      <c r="AE20">
        <v>3449.721</v>
      </c>
      <c r="AF20" s="58">
        <v>4684.232</v>
      </c>
      <c r="AG20">
        <v>6103.192</v>
      </c>
      <c r="AH20">
        <v>7958.5209999999997</v>
      </c>
    </row>
    <row r="21" spans="1:34">
      <c r="A21" s="58">
        <v>19</v>
      </c>
      <c r="B21" s="42" t="s">
        <v>409</v>
      </c>
      <c r="C21" t="s">
        <v>173</v>
      </c>
      <c r="D21">
        <v>140.55000000000001</v>
      </c>
      <c r="E21">
        <v>297.35000000000002</v>
      </c>
      <c r="F21">
        <v>451.58</v>
      </c>
      <c r="G21">
        <v>556.52</v>
      </c>
      <c r="H21">
        <v>667.39</v>
      </c>
      <c r="I21">
        <v>821.87</v>
      </c>
      <c r="J21">
        <v>816.31</v>
      </c>
      <c r="K21">
        <v>844.25</v>
      </c>
      <c r="L21">
        <v>891.8</v>
      </c>
      <c r="M21">
        <v>899.68</v>
      </c>
      <c r="N21">
        <v>859.25</v>
      </c>
      <c r="O21">
        <v>834.82</v>
      </c>
      <c r="P21">
        <v>813.82</v>
      </c>
      <c r="Q21">
        <v>782.8</v>
      </c>
      <c r="R21">
        <v>1017.9</v>
      </c>
      <c r="S21">
        <v>1144.2</v>
      </c>
      <c r="T21">
        <v>1189.5</v>
      </c>
      <c r="U21">
        <v>1223.2</v>
      </c>
      <c r="V21">
        <v>1344.9</v>
      </c>
      <c r="W21">
        <v>1898.4</v>
      </c>
      <c r="X21">
        <v>2155.3000000000002</v>
      </c>
      <c r="Y21" s="58">
        <v>2498.65</v>
      </c>
      <c r="Z21" s="58">
        <v>2863.2</v>
      </c>
      <c r="AA21" s="58">
        <v>3250.5</v>
      </c>
      <c r="AB21" s="58">
        <v>4155</v>
      </c>
      <c r="AC21" s="58">
        <v>6145.3</v>
      </c>
      <c r="AD21" s="58">
        <v>5837.7150000000001</v>
      </c>
      <c r="AE21">
        <v>7091.2969999999996</v>
      </c>
      <c r="AF21" s="58">
        <v>8431.2970000000005</v>
      </c>
      <c r="AG21">
        <v>9871.2970000000005</v>
      </c>
      <c r="AH21">
        <v>11311.3</v>
      </c>
    </row>
    <row r="22" spans="1:34">
      <c r="A22" s="58">
        <v>20</v>
      </c>
      <c r="B22" s="42" t="s">
        <v>410</v>
      </c>
      <c r="C22" t="s">
        <v>133</v>
      </c>
      <c r="D22">
        <v>14.8</v>
      </c>
      <c r="E22">
        <v>13</v>
      </c>
      <c r="F22">
        <v>38</v>
      </c>
      <c r="G22">
        <v>69.5</v>
      </c>
      <c r="H22">
        <v>95.9</v>
      </c>
      <c r="I22">
        <v>84</v>
      </c>
      <c r="J22">
        <v>12.6</v>
      </c>
      <c r="K22">
        <v>-29.8</v>
      </c>
      <c r="L22">
        <v>-24.7</v>
      </c>
      <c r="M22">
        <v>-258.8</v>
      </c>
      <c r="N22">
        <v>-97.1</v>
      </c>
      <c r="O22">
        <v>-43.17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>
        <v>0</v>
      </c>
      <c r="AF22" s="58">
        <v>0</v>
      </c>
      <c r="AG22">
        <v>0</v>
      </c>
      <c r="AH22">
        <v>0</v>
      </c>
    </row>
    <row r="23" spans="1:34">
      <c r="A23" s="58">
        <v>21</v>
      </c>
      <c r="B23" s="42" t="s">
        <v>411</v>
      </c>
      <c r="C23" t="s">
        <v>134</v>
      </c>
      <c r="D23">
        <v>12</v>
      </c>
      <c r="E23">
        <v>-5.0999999999999996</v>
      </c>
      <c r="F23">
        <v>-9.6</v>
      </c>
      <c r="G23">
        <v>-5.5</v>
      </c>
      <c r="H23">
        <v>0</v>
      </c>
      <c r="I23">
        <v>0</v>
      </c>
      <c r="J23">
        <v>0.1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-23.77</v>
      </c>
      <c r="W23">
        <v>-3.98</v>
      </c>
      <c r="X23">
        <v>-0.9</v>
      </c>
      <c r="Y23" s="58">
        <v>-24.95</v>
      </c>
      <c r="Z23" s="58">
        <v>-26.62</v>
      </c>
      <c r="AA23" s="58">
        <v>-3.23</v>
      </c>
      <c r="AB23" s="58">
        <v>0</v>
      </c>
      <c r="AC23" s="58">
        <v>0</v>
      </c>
      <c r="AD23" s="58">
        <v>0</v>
      </c>
      <c r="AE23">
        <v>0</v>
      </c>
      <c r="AF23" s="58">
        <v>0</v>
      </c>
      <c r="AG23">
        <v>0</v>
      </c>
      <c r="AH23">
        <v>0</v>
      </c>
    </row>
    <row r="24" spans="1:34">
      <c r="A24" s="58">
        <v>22</v>
      </c>
      <c r="B24" s="42" t="s">
        <v>412</v>
      </c>
      <c r="C24" t="s">
        <v>174</v>
      </c>
      <c r="E24">
        <v>-4.0503287981169098</v>
      </c>
      <c r="F24">
        <v>10.4014519231814</v>
      </c>
      <c r="G24">
        <v>-99.9492770167884</v>
      </c>
      <c r="H24">
        <v>16.1052173591588</v>
      </c>
      <c r="I24">
        <v>-44.319007401125603</v>
      </c>
      <c r="J24">
        <v>103.414138653344</v>
      </c>
      <c r="K24">
        <v>88.263725911645807</v>
      </c>
      <c r="L24">
        <v>-12.831658128783101</v>
      </c>
      <c r="M24">
        <v>365.03774519227602</v>
      </c>
      <c r="N24">
        <v>166.77467295007699</v>
      </c>
      <c r="O24">
        <v>803.35500720466098</v>
      </c>
      <c r="P24">
        <v>718.87122249022104</v>
      </c>
      <c r="Q24">
        <v>177.37074236886701</v>
      </c>
      <c r="R24">
        <v>1052.8403971566499</v>
      </c>
      <c r="S24">
        <v>273.613733277243</v>
      </c>
      <c r="T24">
        <v>934.87146109325795</v>
      </c>
      <c r="U24">
        <v>90.352627637632594</v>
      </c>
      <c r="V24">
        <v>-82.425124756972096</v>
      </c>
      <c r="W24">
        <v>-219.47093481076499</v>
      </c>
      <c r="X24">
        <v>-404.80198189920998</v>
      </c>
      <c r="Y24" s="58">
        <v>557.85623870145503</v>
      </c>
      <c r="Z24" s="58">
        <v>709.03541250546198</v>
      </c>
      <c r="AA24" s="58">
        <v>631.62221602169598</v>
      </c>
      <c r="AB24" s="58">
        <v>608.226568769251</v>
      </c>
      <c r="AC24" s="58">
        <v>1263.90020793895</v>
      </c>
      <c r="AD24" s="58">
        <v>2266.5709999999999</v>
      </c>
      <c r="AE24">
        <v>1727.662</v>
      </c>
      <c r="AF24" s="58">
        <v>1612.4849999999999</v>
      </c>
      <c r="AG24">
        <v>1596.36</v>
      </c>
      <c r="AH24">
        <v>1546.6949999999999</v>
      </c>
    </row>
    <row r="25" spans="1:34">
      <c r="A25" s="58">
        <v>23</v>
      </c>
      <c r="B25" s="42" t="s">
        <v>413</v>
      </c>
      <c r="C25" t="s">
        <v>12</v>
      </c>
      <c r="D25">
        <v>108.2</v>
      </c>
      <c r="E25">
        <v>94.9</v>
      </c>
      <c r="F25">
        <v>111.2</v>
      </c>
      <c r="G25">
        <v>100.2</v>
      </c>
      <c r="H25">
        <v>138.4</v>
      </c>
      <c r="I25">
        <v>44.44</v>
      </c>
      <c r="J25">
        <v>171.3</v>
      </c>
      <c r="K25">
        <v>174.5</v>
      </c>
      <c r="L25">
        <v>148.88999999999999</v>
      </c>
      <c r="M25">
        <v>178.8</v>
      </c>
      <c r="N25">
        <v>127.4</v>
      </c>
      <c r="O25">
        <v>172.7</v>
      </c>
      <c r="P25">
        <v>166.2</v>
      </c>
      <c r="Q25">
        <v>1073.2</v>
      </c>
      <c r="R25">
        <v>786.9</v>
      </c>
      <c r="S25">
        <v>1275.5</v>
      </c>
      <c r="T25">
        <v>1374.98</v>
      </c>
      <c r="U25">
        <v>689.89</v>
      </c>
      <c r="V25">
        <v>585.78</v>
      </c>
      <c r="W25">
        <v>996.87</v>
      </c>
      <c r="X25">
        <v>1046.71</v>
      </c>
      <c r="Y25" s="58">
        <v>1080.5999999999999</v>
      </c>
      <c r="Z25" s="58">
        <v>1252.1099999999999</v>
      </c>
      <c r="AA25" s="58">
        <v>1455.31</v>
      </c>
      <c r="AB25" s="58">
        <v>1386.7</v>
      </c>
      <c r="AC25" s="58">
        <v>5264.35</v>
      </c>
      <c r="AD25" s="58">
        <v>5274</v>
      </c>
      <c r="AE25">
        <v>3104</v>
      </c>
      <c r="AF25" s="58">
        <v>2100</v>
      </c>
      <c r="AG25">
        <v>2000</v>
      </c>
      <c r="AH25">
        <v>2000</v>
      </c>
    </row>
    <row r="26" spans="1:34">
      <c r="A26" s="58">
        <v>24</v>
      </c>
      <c r="B26" s="42" t="s">
        <v>414</v>
      </c>
      <c r="C26" t="s">
        <v>135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4.7</v>
      </c>
      <c r="O26">
        <v>6.8</v>
      </c>
      <c r="P26">
        <v>13.5</v>
      </c>
      <c r="Q26">
        <v>12.4</v>
      </c>
      <c r="R26">
        <v>14.35</v>
      </c>
      <c r="S26">
        <v>13.2</v>
      </c>
      <c r="T26">
        <v>12.85</v>
      </c>
      <c r="U26">
        <v>16.7</v>
      </c>
      <c r="V26">
        <v>14.86</v>
      </c>
      <c r="W26">
        <v>12.18</v>
      </c>
      <c r="X26">
        <v>20.399999999999999</v>
      </c>
      <c r="Y26" s="58">
        <v>28.04</v>
      </c>
      <c r="Z26" s="58">
        <v>28.1</v>
      </c>
      <c r="AA26" s="58">
        <v>37.58</v>
      </c>
      <c r="AB26" s="58">
        <v>125.72</v>
      </c>
      <c r="AC26" s="58">
        <v>45.03</v>
      </c>
      <c r="AD26" s="58">
        <v>214</v>
      </c>
      <c r="AE26">
        <v>262</v>
      </c>
      <c r="AF26" s="58">
        <v>280</v>
      </c>
      <c r="AG26">
        <v>290</v>
      </c>
      <c r="AH26">
        <v>290</v>
      </c>
    </row>
    <row r="27" spans="1:34">
      <c r="A27" s="58">
        <v>25</v>
      </c>
      <c r="B27" s="42" t="s">
        <v>415</v>
      </c>
      <c r="C27" t="s">
        <v>136</v>
      </c>
      <c r="D27">
        <v>174.1</v>
      </c>
      <c r="E27">
        <v>379.14</v>
      </c>
      <c r="F27">
        <v>449.96</v>
      </c>
      <c r="G27">
        <v>331.42</v>
      </c>
      <c r="H27">
        <v>386.57</v>
      </c>
      <c r="I27">
        <v>277.68</v>
      </c>
      <c r="J27">
        <v>344.74</v>
      </c>
      <c r="K27">
        <v>396.98</v>
      </c>
      <c r="L27">
        <v>311.66000000000003</v>
      </c>
      <c r="M27">
        <v>328.01</v>
      </c>
      <c r="N27">
        <v>564.07000000000005</v>
      </c>
      <c r="O27">
        <v>767.14</v>
      </c>
      <c r="P27">
        <v>1580.94</v>
      </c>
      <c r="Q27">
        <v>1614.4</v>
      </c>
      <c r="R27">
        <v>1105.2</v>
      </c>
      <c r="S27">
        <v>1138.5999999999999</v>
      </c>
      <c r="T27">
        <v>1210.97</v>
      </c>
      <c r="U27">
        <v>1297.7</v>
      </c>
      <c r="V27">
        <v>1010.9</v>
      </c>
      <c r="W27">
        <v>1143.5899999999999</v>
      </c>
      <c r="X27">
        <v>1203.17</v>
      </c>
      <c r="Y27" s="58">
        <v>1394.01</v>
      </c>
      <c r="Z27" s="58">
        <v>1535.75</v>
      </c>
      <c r="AA27" s="58">
        <v>1583.8</v>
      </c>
      <c r="AB27" s="58">
        <v>1658.7</v>
      </c>
      <c r="AC27" s="58">
        <v>1880.71</v>
      </c>
      <c r="AD27" s="58">
        <v>2240</v>
      </c>
      <c r="AE27">
        <v>1995</v>
      </c>
      <c r="AF27" s="58">
        <v>2260</v>
      </c>
      <c r="AG27">
        <v>2340</v>
      </c>
      <c r="AH27">
        <v>2490</v>
      </c>
    </row>
    <row r="28" spans="1:34">
      <c r="A28" s="58">
        <v>26</v>
      </c>
      <c r="B28" s="42" t="s">
        <v>416</v>
      </c>
      <c r="C28" t="s">
        <v>34</v>
      </c>
      <c r="D28">
        <v>-1.9</v>
      </c>
      <c r="E28">
        <v>-1.4</v>
      </c>
      <c r="F28">
        <v>227.1</v>
      </c>
      <c r="G28">
        <v>321.8</v>
      </c>
      <c r="H28">
        <v>393.8</v>
      </c>
      <c r="I28">
        <v>246.8</v>
      </c>
      <c r="J28">
        <v>262.89999999999998</v>
      </c>
      <c r="K28">
        <v>298.89999999999998</v>
      </c>
      <c r="L28">
        <v>327</v>
      </c>
      <c r="M28">
        <v>424.2</v>
      </c>
      <c r="N28">
        <v>415.5</v>
      </c>
      <c r="O28">
        <v>524.29999999999995</v>
      </c>
      <c r="P28">
        <v>633.5</v>
      </c>
      <c r="Q28">
        <v>558.20000000000005</v>
      </c>
      <c r="R28">
        <v>603.9</v>
      </c>
      <c r="S28">
        <v>592.6</v>
      </c>
      <c r="T28">
        <v>742.6</v>
      </c>
      <c r="U28">
        <v>937.1</v>
      </c>
      <c r="V28">
        <v>1048.8</v>
      </c>
      <c r="W28">
        <v>1170.3</v>
      </c>
      <c r="X28">
        <v>1108.2</v>
      </c>
      <c r="Y28" s="58">
        <v>1320.3</v>
      </c>
      <c r="Z28" s="58">
        <v>1562.6</v>
      </c>
      <c r="AA28" s="58">
        <v>1767.1</v>
      </c>
      <c r="AB28" s="58">
        <v>2273.1</v>
      </c>
      <c r="AC28" s="58">
        <v>1517.8</v>
      </c>
      <c r="AD28" s="58">
        <v>1794.9159999999999</v>
      </c>
      <c r="AE28">
        <v>1988.2280000000001</v>
      </c>
      <c r="AF28" s="58">
        <v>2160.5079999999998</v>
      </c>
      <c r="AG28">
        <v>2341.0410000000002</v>
      </c>
      <c r="AH28">
        <v>2536.6579999999999</v>
      </c>
    </row>
    <row r="29" spans="1:34">
      <c r="A29" s="58">
        <v>27</v>
      </c>
      <c r="B29" s="42" t="s">
        <v>417</v>
      </c>
      <c r="C29" t="s">
        <v>137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16.2</v>
      </c>
      <c r="N29">
        <v>99.98</v>
      </c>
      <c r="O29">
        <v>526.9</v>
      </c>
      <c r="P29">
        <v>646</v>
      </c>
      <c r="Q29">
        <v>772.32</v>
      </c>
      <c r="R29">
        <v>1142.0999999999999</v>
      </c>
      <c r="S29">
        <v>1028.2</v>
      </c>
      <c r="T29">
        <v>886.77</v>
      </c>
      <c r="U29">
        <v>944.36</v>
      </c>
      <c r="V29">
        <v>989.96</v>
      </c>
      <c r="W29">
        <v>1052.1099999999999</v>
      </c>
      <c r="X29">
        <v>989.04</v>
      </c>
      <c r="Y29" s="58">
        <v>1096.96</v>
      </c>
      <c r="Z29" s="58">
        <v>1049.46</v>
      </c>
      <c r="AA29" s="58">
        <v>1056.6500000000001</v>
      </c>
      <c r="AB29" s="58">
        <v>1150.22</v>
      </c>
      <c r="AC29" s="58">
        <v>1195.58</v>
      </c>
      <c r="AD29" s="58">
        <v>1595</v>
      </c>
      <c r="AE29">
        <v>1569</v>
      </c>
      <c r="AF29" s="58">
        <v>1770</v>
      </c>
      <c r="AG29">
        <v>1780</v>
      </c>
      <c r="AH29">
        <v>1830</v>
      </c>
    </row>
    <row r="30" spans="1:34" s="58" customFormat="1">
      <c r="A30" s="58">
        <v>28</v>
      </c>
      <c r="B30" s="42" t="s">
        <v>561</v>
      </c>
      <c r="C30" s="58" t="s">
        <v>559</v>
      </c>
      <c r="D30" s="58">
        <v>0</v>
      </c>
      <c r="E30" s="58">
        <v>0</v>
      </c>
      <c r="F30" s="58">
        <v>0</v>
      </c>
      <c r="G30" s="58">
        <v>0</v>
      </c>
      <c r="H30" s="58">
        <v>0</v>
      </c>
      <c r="I30" s="58">
        <v>0</v>
      </c>
      <c r="J30" s="58">
        <v>0</v>
      </c>
      <c r="K30" s="58">
        <v>0</v>
      </c>
      <c r="L30" s="58">
        <v>0</v>
      </c>
      <c r="M30" s="58">
        <v>16.2</v>
      </c>
      <c r="N30" s="58">
        <v>99.98</v>
      </c>
      <c r="O30" s="58">
        <v>526.9</v>
      </c>
      <c r="P30" s="58">
        <v>636</v>
      </c>
      <c r="Q30" s="58">
        <v>749.92</v>
      </c>
      <c r="R30" s="58">
        <v>944</v>
      </c>
      <c r="S30" s="58">
        <v>1001.4</v>
      </c>
      <c r="T30" s="58">
        <v>863.15</v>
      </c>
      <c r="U30" s="58">
        <v>935.76</v>
      </c>
      <c r="V30" s="58">
        <v>968.51</v>
      </c>
      <c r="W30" s="58">
        <v>1026.31</v>
      </c>
      <c r="X30" s="58">
        <v>956.91</v>
      </c>
      <c r="Y30" s="58">
        <v>1065.5899999999999</v>
      </c>
      <c r="Z30" s="58">
        <v>1015.83</v>
      </c>
      <c r="AA30" s="58">
        <v>1036.1600000000001</v>
      </c>
      <c r="AB30" s="58">
        <v>1145.82</v>
      </c>
      <c r="AC30" s="58">
        <v>1190.1400000000001</v>
      </c>
      <c r="AD30" s="58">
        <v>1575</v>
      </c>
      <c r="AE30" s="58">
        <v>1549</v>
      </c>
      <c r="AF30" s="58">
        <v>1750</v>
      </c>
      <c r="AG30" s="58">
        <v>1760</v>
      </c>
      <c r="AH30" s="58">
        <v>1810</v>
      </c>
    </row>
    <row r="31" spans="1:34" s="58" customFormat="1">
      <c r="A31" s="58">
        <v>29</v>
      </c>
      <c r="B31" s="42" t="s">
        <v>562</v>
      </c>
      <c r="C31" s="58" t="s">
        <v>560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10</v>
      </c>
      <c r="Q31" s="58">
        <v>22.4</v>
      </c>
      <c r="R31" s="58">
        <v>198.1</v>
      </c>
      <c r="S31" s="58">
        <v>26.8</v>
      </c>
      <c r="T31" s="58">
        <v>23.62</v>
      </c>
      <c r="U31" s="58">
        <v>8.6</v>
      </c>
      <c r="V31" s="58">
        <v>21.45</v>
      </c>
      <c r="W31" s="58">
        <v>25.8</v>
      </c>
      <c r="X31" s="58">
        <v>32.130000000000003</v>
      </c>
      <c r="Y31" s="58">
        <v>31.37</v>
      </c>
      <c r="Z31" s="58">
        <v>33.64</v>
      </c>
      <c r="AA31" s="58">
        <v>20.5</v>
      </c>
      <c r="AB31" s="58">
        <v>4.4000000000000004</v>
      </c>
      <c r="AC31" s="58">
        <v>5.43</v>
      </c>
      <c r="AD31" s="58">
        <v>20</v>
      </c>
      <c r="AE31" s="58">
        <v>20</v>
      </c>
      <c r="AF31" s="58">
        <v>20</v>
      </c>
      <c r="AG31" s="58">
        <v>20</v>
      </c>
      <c r="AH31" s="58">
        <v>20</v>
      </c>
    </row>
    <row r="32" spans="1:34">
      <c r="A32" s="58">
        <v>30</v>
      </c>
      <c r="B32" s="42" t="s">
        <v>418</v>
      </c>
      <c r="C32" t="s">
        <v>138</v>
      </c>
      <c r="D32">
        <v>41.65</v>
      </c>
      <c r="E32">
        <v>84.15</v>
      </c>
      <c r="F32">
        <v>211.78</v>
      </c>
      <c r="G32">
        <v>241.96</v>
      </c>
      <c r="H32">
        <v>323.08999999999997</v>
      </c>
      <c r="I32">
        <v>319.41000000000003</v>
      </c>
      <c r="J32">
        <v>366.04</v>
      </c>
      <c r="K32">
        <v>336.06</v>
      </c>
      <c r="L32">
        <v>382.99</v>
      </c>
      <c r="M32">
        <v>434.04</v>
      </c>
      <c r="N32">
        <v>558.1</v>
      </c>
      <c r="O32">
        <v>762.4</v>
      </c>
      <c r="P32">
        <v>851</v>
      </c>
      <c r="Q32">
        <v>1378.6</v>
      </c>
      <c r="R32">
        <v>1505.9</v>
      </c>
      <c r="S32">
        <v>1623.6</v>
      </c>
      <c r="T32">
        <v>1655.57</v>
      </c>
      <c r="U32">
        <v>1857.57</v>
      </c>
      <c r="V32">
        <v>2295</v>
      </c>
      <c r="W32">
        <v>2791.19</v>
      </c>
      <c r="X32">
        <v>3036.69</v>
      </c>
      <c r="Y32" s="58">
        <v>3393.69</v>
      </c>
      <c r="Z32" s="58">
        <v>3543.94</v>
      </c>
      <c r="AA32" s="58">
        <v>3731.48</v>
      </c>
      <c r="AB32" s="58">
        <v>4198.22</v>
      </c>
      <c r="AC32" s="58">
        <v>5574.96</v>
      </c>
      <c r="AD32" s="58">
        <v>5915</v>
      </c>
      <c r="AE32">
        <v>6084</v>
      </c>
      <c r="AF32" s="58">
        <v>6230</v>
      </c>
      <c r="AG32">
        <v>6670</v>
      </c>
      <c r="AH32">
        <v>7230</v>
      </c>
    </row>
    <row r="33" spans="1:34">
      <c r="A33" s="58">
        <v>31</v>
      </c>
      <c r="B33" s="42" t="s">
        <v>370</v>
      </c>
      <c r="C33" t="s">
        <v>175</v>
      </c>
      <c r="E33">
        <v>0.39063177543389399</v>
      </c>
      <c r="F33">
        <v>8.1120611044331797E-2</v>
      </c>
      <c r="G33">
        <v>-4.30264290528245E-2</v>
      </c>
      <c r="H33">
        <v>-2.44203791529592E-2</v>
      </c>
      <c r="I33">
        <v>-2.71087777267193E-2</v>
      </c>
      <c r="J33">
        <v>2.64381151163566E-2</v>
      </c>
      <c r="K33">
        <v>1.0254276327104199E-2</v>
      </c>
      <c r="L33">
        <v>5.7896779775697502E-2</v>
      </c>
      <c r="M33">
        <v>6.75041345743157E-2</v>
      </c>
      <c r="N33">
        <v>6.5585554029116297E-2</v>
      </c>
      <c r="O33">
        <v>6.7676767633895796E-2</v>
      </c>
      <c r="P33">
        <v>0.111231564935734</v>
      </c>
      <c r="Q33">
        <v>0.115983666654509</v>
      </c>
      <c r="R33">
        <v>0.108915067528448</v>
      </c>
      <c r="S33">
        <v>-9.8091040466219401E-2</v>
      </c>
      <c r="T33">
        <v>2.36644093593712E-2</v>
      </c>
      <c r="U33">
        <v>-1.47055740782287E-2</v>
      </c>
      <c r="V33">
        <v>-2.60297943968824E-2</v>
      </c>
      <c r="W33">
        <v>-3.1249175322537001E-2</v>
      </c>
      <c r="X33">
        <v>-0.115845246286394</v>
      </c>
      <c r="Y33" s="58">
        <v>7.9168202339652202E-3</v>
      </c>
      <c r="Z33" s="58">
        <v>-4.7403358841475E-2</v>
      </c>
      <c r="AA33" s="58">
        <v>-2.40009003458709E-2</v>
      </c>
      <c r="AB33" s="58">
        <v>-4.32973022452183E-2</v>
      </c>
      <c r="AC33" s="58">
        <v>-5.43536114481784E-2</v>
      </c>
      <c r="AD33" s="70">
        <v>3.5940899999999998E-2</v>
      </c>
      <c r="AE33">
        <v>4.8087100000000001E-2</v>
      </c>
      <c r="AF33" s="70">
        <v>3.8474799999999999E-3</v>
      </c>
      <c r="AG33" s="70">
        <v>1.3581000000000001E-3</v>
      </c>
      <c r="AH33">
        <v>1.17354E-3</v>
      </c>
    </row>
    <row r="34" spans="1:34">
      <c r="A34" s="58">
        <v>32</v>
      </c>
      <c r="B34" s="42" t="s">
        <v>419</v>
      </c>
      <c r="C34" t="s">
        <v>139</v>
      </c>
      <c r="D34">
        <v>49.78</v>
      </c>
      <c r="E34">
        <v>116.05</v>
      </c>
      <c r="F34">
        <v>181.81</v>
      </c>
      <c r="G34">
        <v>204.82</v>
      </c>
      <c r="H34">
        <v>225.78</v>
      </c>
      <c r="I34">
        <v>184.43</v>
      </c>
      <c r="J34">
        <v>205.51</v>
      </c>
      <c r="K34">
        <v>224.45</v>
      </c>
      <c r="L34">
        <v>288.57</v>
      </c>
      <c r="M34">
        <v>414.5</v>
      </c>
      <c r="N34">
        <v>549.6</v>
      </c>
      <c r="O34">
        <v>565.1</v>
      </c>
      <c r="P34">
        <v>676.3</v>
      </c>
      <c r="Q34">
        <v>1008.1</v>
      </c>
      <c r="R34">
        <v>1048.33</v>
      </c>
      <c r="S34">
        <v>1120.2</v>
      </c>
      <c r="T34">
        <v>1136.17</v>
      </c>
      <c r="U34">
        <v>1202.6099999999999</v>
      </c>
      <c r="V34">
        <v>1395.05</v>
      </c>
      <c r="W34">
        <v>1521.87</v>
      </c>
      <c r="X34">
        <v>1601.66</v>
      </c>
      <c r="Y34" s="58">
        <v>1752.89</v>
      </c>
      <c r="Z34" s="58">
        <v>1648.9</v>
      </c>
      <c r="AA34" s="58">
        <v>1684.82</v>
      </c>
      <c r="AB34" s="58">
        <v>1784.86</v>
      </c>
      <c r="AC34" s="58">
        <v>1850.8</v>
      </c>
      <c r="AD34" s="58">
        <v>1977</v>
      </c>
      <c r="AE34">
        <v>2004</v>
      </c>
      <c r="AF34" s="58">
        <v>2350</v>
      </c>
      <c r="AG34">
        <v>2570</v>
      </c>
      <c r="AH34">
        <v>2780</v>
      </c>
    </row>
    <row r="35" spans="1:34">
      <c r="A35" s="58">
        <v>33</v>
      </c>
      <c r="B35" s="42" t="s">
        <v>420</v>
      </c>
      <c r="C35" t="s">
        <v>176</v>
      </c>
      <c r="D35">
        <v>258.52999999999997</v>
      </c>
      <c r="E35">
        <v>271.23</v>
      </c>
      <c r="F35">
        <v>302.72000000000003</v>
      </c>
      <c r="G35">
        <v>313.75</v>
      </c>
      <c r="H35">
        <v>350.56</v>
      </c>
      <c r="I35">
        <v>314.8</v>
      </c>
      <c r="J35">
        <v>510.95</v>
      </c>
      <c r="K35">
        <v>638.6</v>
      </c>
      <c r="L35">
        <v>647.97</v>
      </c>
      <c r="M35">
        <v>996.14</v>
      </c>
      <c r="N35">
        <v>1136.57</v>
      </c>
      <c r="O35">
        <v>1982.37</v>
      </c>
      <c r="P35">
        <v>2958.71</v>
      </c>
      <c r="Q35">
        <v>3692.45</v>
      </c>
      <c r="R35">
        <v>4562.3100000000004</v>
      </c>
      <c r="S35">
        <v>5574.46</v>
      </c>
      <c r="T35">
        <v>5631.16</v>
      </c>
      <c r="U35">
        <v>6029.12</v>
      </c>
      <c r="V35">
        <v>6545.8</v>
      </c>
      <c r="W35">
        <v>6610.71</v>
      </c>
      <c r="X35">
        <v>9089.99</v>
      </c>
      <c r="Y35" s="58">
        <v>10607.06</v>
      </c>
      <c r="Z35" s="58">
        <v>12131.96</v>
      </c>
      <c r="AA35" s="58">
        <v>12849.71</v>
      </c>
      <c r="AB35" s="58">
        <v>14999</v>
      </c>
      <c r="AC35" s="58">
        <v>18899.759999999998</v>
      </c>
      <c r="AD35" s="58">
        <v>21544.33</v>
      </c>
      <c r="AE35">
        <v>23874.62</v>
      </c>
      <c r="AF35" s="58">
        <v>26285.4</v>
      </c>
      <c r="AG35">
        <v>28674.15</v>
      </c>
      <c r="AH35">
        <v>30990.45</v>
      </c>
    </row>
    <row r="36" spans="1:34">
      <c r="A36" s="58">
        <v>34</v>
      </c>
      <c r="B36" s="42" t="s">
        <v>421</v>
      </c>
      <c r="C36" t="s">
        <v>242</v>
      </c>
      <c r="D36">
        <v>17.259999999999899</v>
      </c>
      <c r="E36">
        <v>27.72</v>
      </c>
      <c r="F36">
        <v>41.18</v>
      </c>
      <c r="G36">
        <v>83.94</v>
      </c>
      <c r="H36">
        <v>88.209999999999894</v>
      </c>
      <c r="I36">
        <v>92.89</v>
      </c>
      <c r="J36">
        <v>173.79</v>
      </c>
      <c r="K36">
        <v>216.1</v>
      </c>
      <c r="L36">
        <v>240.91</v>
      </c>
      <c r="M36">
        <v>290.55</v>
      </c>
      <c r="N36">
        <v>277.50999999999902</v>
      </c>
      <c r="O36">
        <v>382.56999999999903</v>
      </c>
      <c r="P36">
        <v>710.42</v>
      </c>
      <c r="Q36">
        <v>1183.57</v>
      </c>
      <c r="R36">
        <v>998.8</v>
      </c>
      <c r="S36">
        <v>1552.37</v>
      </c>
      <c r="T36">
        <v>921.73999999999899</v>
      </c>
      <c r="U36">
        <v>1268.17</v>
      </c>
      <c r="V36">
        <v>1642.03</v>
      </c>
      <c r="W36">
        <v>1577.81</v>
      </c>
      <c r="X36">
        <v>3049.84</v>
      </c>
      <c r="Y36" s="58">
        <v>3311.15</v>
      </c>
      <c r="Z36" s="58">
        <v>4253.6599999999899</v>
      </c>
      <c r="AA36" s="58">
        <v>4046.9199999999901</v>
      </c>
      <c r="AB36" s="58">
        <v>4945.41</v>
      </c>
      <c r="AC36" s="58">
        <v>6085.45999999999</v>
      </c>
      <c r="AD36" s="58">
        <v>7141.2650000000003</v>
      </c>
      <c r="AE36">
        <v>7743.2650000000003</v>
      </c>
      <c r="AF36" s="58">
        <v>8540.9989999999998</v>
      </c>
      <c r="AG36">
        <v>9332.7970000000005</v>
      </c>
      <c r="AH36">
        <v>10101.76</v>
      </c>
    </row>
    <row r="37" spans="1:34">
      <c r="A37" s="58">
        <v>35</v>
      </c>
      <c r="B37" s="42" t="s">
        <v>422</v>
      </c>
      <c r="C37" t="s">
        <v>140</v>
      </c>
      <c r="D37">
        <v>27.3</v>
      </c>
      <c r="E37">
        <v>4.8600000000000003</v>
      </c>
      <c r="F37">
        <v>34.06</v>
      </c>
      <c r="G37">
        <v>36.75</v>
      </c>
      <c r="H37">
        <v>74.069999999999894</v>
      </c>
      <c r="I37">
        <v>46.87</v>
      </c>
      <c r="J37">
        <v>53.2</v>
      </c>
      <c r="K37">
        <v>87</v>
      </c>
      <c r="L37">
        <v>62.9</v>
      </c>
      <c r="M37">
        <v>81.099999999999994</v>
      </c>
      <c r="N37">
        <v>33.799999999999997</v>
      </c>
      <c r="O37">
        <v>184</v>
      </c>
      <c r="P37">
        <v>230.2</v>
      </c>
      <c r="Q37">
        <v>129.69999999999999</v>
      </c>
      <c r="R37">
        <v>87.64</v>
      </c>
      <c r="S37">
        <v>265.10000000000002</v>
      </c>
      <c r="T37">
        <v>327.55</v>
      </c>
      <c r="U37">
        <v>332.75</v>
      </c>
      <c r="V37">
        <v>269.14999999999998</v>
      </c>
      <c r="W37">
        <v>274.26</v>
      </c>
      <c r="X37">
        <v>506.17</v>
      </c>
      <c r="Y37" s="58">
        <v>559.07000000000005</v>
      </c>
      <c r="Z37" s="58">
        <v>994.49</v>
      </c>
      <c r="AA37" s="58">
        <v>735.55</v>
      </c>
      <c r="AB37" s="58">
        <v>236.94</v>
      </c>
      <c r="AC37" s="58">
        <v>204.04</v>
      </c>
      <c r="AD37" s="58">
        <v>155</v>
      </c>
      <c r="AE37">
        <v>205</v>
      </c>
      <c r="AF37" s="58">
        <v>250</v>
      </c>
      <c r="AG37">
        <v>250</v>
      </c>
      <c r="AH37">
        <v>250</v>
      </c>
    </row>
    <row r="38" spans="1:34">
      <c r="A38" s="58">
        <v>36</v>
      </c>
      <c r="B38" s="42" t="s">
        <v>423</v>
      </c>
      <c r="C38" t="s">
        <v>141</v>
      </c>
      <c r="D38">
        <v>0</v>
      </c>
      <c r="E38">
        <v>0.66</v>
      </c>
      <c r="F38">
        <v>15.56</v>
      </c>
      <c r="G38">
        <v>3.15</v>
      </c>
      <c r="H38">
        <v>2.37</v>
      </c>
      <c r="I38">
        <v>1.21</v>
      </c>
      <c r="J38">
        <v>8.9</v>
      </c>
      <c r="K38">
        <v>14.24</v>
      </c>
      <c r="L38">
        <v>9.43</v>
      </c>
      <c r="M38">
        <v>22.3</v>
      </c>
      <c r="N38">
        <v>9</v>
      </c>
      <c r="O38">
        <v>16.600000000000001</v>
      </c>
      <c r="P38">
        <v>171.2</v>
      </c>
      <c r="Q38">
        <v>26.2</v>
      </c>
      <c r="R38">
        <v>204.5</v>
      </c>
      <c r="S38">
        <v>66.2</v>
      </c>
      <c r="T38">
        <v>61.52</v>
      </c>
      <c r="U38">
        <v>39.53</v>
      </c>
      <c r="V38">
        <v>35.4</v>
      </c>
      <c r="W38">
        <v>58.21</v>
      </c>
      <c r="X38">
        <v>59.06</v>
      </c>
      <c r="Y38" s="58">
        <v>81.209999999999894</v>
      </c>
      <c r="Z38" s="58">
        <v>109.71</v>
      </c>
      <c r="AA38" s="58">
        <v>103.97</v>
      </c>
      <c r="AB38" s="58">
        <v>125.58</v>
      </c>
      <c r="AC38" s="58">
        <v>167.4</v>
      </c>
      <c r="AD38" s="58">
        <v>210</v>
      </c>
      <c r="AE38">
        <v>130</v>
      </c>
      <c r="AF38" s="58">
        <v>115</v>
      </c>
      <c r="AG38">
        <v>115</v>
      </c>
      <c r="AH38">
        <v>115</v>
      </c>
    </row>
    <row r="39" spans="1:34">
      <c r="A39" s="58">
        <v>37</v>
      </c>
      <c r="B39" s="42" t="s">
        <v>424</v>
      </c>
      <c r="C39" t="s">
        <v>177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57.1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>
        <v>0</v>
      </c>
      <c r="AF39" s="58">
        <v>0</v>
      </c>
      <c r="AG39">
        <v>0</v>
      </c>
      <c r="AH39">
        <v>0</v>
      </c>
    </row>
    <row r="40" spans="1:34">
      <c r="A40" s="58">
        <v>38</v>
      </c>
      <c r="B40" s="42" t="s">
        <v>425</v>
      </c>
      <c r="C40" t="s">
        <v>178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40.31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>
        <v>0</v>
      </c>
      <c r="AF40" s="58">
        <v>0</v>
      </c>
      <c r="AG40">
        <v>0</v>
      </c>
      <c r="AH40">
        <v>0</v>
      </c>
    </row>
    <row r="41" spans="1:34">
      <c r="A41" s="58">
        <v>39</v>
      </c>
      <c r="B41" s="42" t="s">
        <v>426</v>
      </c>
      <c r="C41" t="s">
        <v>29</v>
      </c>
      <c r="D41">
        <v>19.3</v>
      </c>
      <c r="E41">
        <v>35</v>
      </c>
      <c r="F41">
        <v>75.52</v>
      </c>
      <c r="G41">
        <v>105.1</v>
      </c>
      <c r="H41">
        <v>154.35</v>
      </c>
      <c r="I41">
        <v>228.14</v>
      </c>
      <c r="J41">
        <v>343.95</v>
      </c>
      <c r="K41">
        <v>425.21</v>
      </c>
      <c r="L41">
        <v>565.35</v>
      </c>
      <c r="M41">
        <v>677.69</v>
      </c>
      <c r="N41">
        <v>857.37</v>
      </c>
      <c r="O41">
        <v>1326.61</v>
      </c>
      <c r="P41">
        <v>1835.89</v>
      </c>
      <c r="Q41">
        <v>2422.48</v>
      </c>
      <c r="R41">
        <v>2433.12</v>
      </c>
      <c r="S41">
        <v>3238.76</v>
      </c>
      <c r="T41">
        <v>3314.6</v>
      </c>
      <c r="U41">
        <v>3834.58</v>
      </c>
      <c r="V41">
        <v>4418.22</v>
      </c>
      <c r="W41">
        <v>5278.53</v>
      </c>
      <c r="X41">
        <v>7580.99</v>
      </c>
      <c r="Y41" s="58">
        <v>9539.74</v>
      </c>
      <c r="Z41" s="58">
        <v>9998.1299999999901</v>
      </c>
      <c r="AA41" s="58">
        <v>11347.99</v>
      </c>
      <c r="AB41" s="58">
        <v>13067.45</v>
      </c>
      <c r="AC41" s="58">
        <v>16719.900000000001</v>
      </c>
      <c r="AD41" s="58">
        <v>19127.080000000002</v>
      </c>
      <c r="AE41">
        <v>22276.42</v>
      </c>
      <c r="AF41" s="58">
        <v>25773.74</v>
      </c>
      <c r="AG41">
        <v>29586.560000000001</v>
      </c>
      <c r="AH41">
        <v>33960.1</v>
      </c>
    </row>
    <row r="42" spans="1:34">
      <c r="A42" s="58">
        <v>40</v>
      </c>
      <c r="B42" s="42" t="s">
        <v>427</v>
      </c>
      <c r="C42" t="s">
        <v>179</v>
      </c>
      <c r="D42">
        <v>162.88999999999999</v>
      </c>
      <c r="E42">
        <v>792.36</v>
      </c>
      <c r="F42">
        <v>1157.5</v>
      </c>
      <c r="G42">
        <v>1323.57</v>
      </c>
      <c r="H42">
        <v>1314.34</v>
      </c>
      <c r="I42">
        <v>1277.76</v>
      </c>
      <c r="J42">
        <v>1314.67</v>
      </c>
      <c r="K42">
        <v>1443.22</v>
      </c>
      <c r="L42">
        <v>1564.32</v>
      </c>
      <c r="M42">
        <v>1592.37</v>
      </c>
      <c r="N42">
        <v>1501.69</v>
      </c>
      <c r="O42">
        <v>1461.23</v>
      </c>
      <c r="P42">
        <v>1540.59</v>
      </c>
      <c r="Q42">
        <v>2226.39</v>
      </c>
      <c r="R42">
        <v>2694.39</v>
      </c>
      <c r="S42">
        <v>3283.6</v>
      </c>
      <c r="T42">
        <v>3607.83</v>
      </c>
      <c r="U42">
        <v>3997.3</v>
      </c>
      <c r="V42">
        <v>4086.35</v>
      </c>
      <c r="W42">
        <v>4157.2</v>
      </c>
      <c r="X42">
        <v>4295.51</v>
      </c>
      <c r="Y42" s="58">
        <v>4510.07</v>
      </c>
      <c r="Z42" s="58">
        <v>5091.9399999999996</v>
      </c>
      <c r="AA42" s="58">
        <v>5267.2</v>
      </c>
      <c r="AB42" s="58">
        <v>5492.11</v>
      </c>
      <c r="AC42" s="58">
        <v>7162.14</v>
      </c>
      <c r="AD42" s="58">
        <v>7905.5969999999998</v>
      </c>
      <c r="AE42">
        <v>8539.8629999999903</v>
      </c>
      <c r="AF42" s="58">
        <v>8821.9150000000009</v>
      </c>
      <c r="AG42">
        <v>9020.6319999999996</v>
      </c>
      <c r="AH42">
        <v>9199.7990000000009</v>
      </c>
    </row>
    <row r="43" spans="1:34">
      <c r="A43" s="58">
        <v>41</v>
      </c>
      <c r="B43" s="42" t="s">
        <v>428</v>
      </c>
      <c r="C43" t="s">
        <v>180</v>
      </c>
      <c r="D43">
        <v>210.71</v>
      </c>
      <c r="E43">
        <v>266.3</v>
      </c>
      <c r="F43">
        <v>397.47</v>
      </c>
      <c r="G43">
        <v>697.17</v>
      </c>
      <c r="H43">
        <v>798.49</v>
      </c>
      <c r="I43">
        <v>747.96</v>
      </c>
      <c r="J43">
        <v>819.22</v>
      </c>
      <c r="K43">
        <v>920.08</v>
      </c>
      <c r="L43">
        <v>907.22</v>
      </c>
      <c r="M43">
        <v>840.59</v>
      </c>
      <c r="N43">
        <v>1069.44</v>
      </c>
      <c r="O43">
        <v>1471.75</v>
      </c>
      <c r="P43">
        <v>2584.48</v>
      </c>
      <c r="Q43">
        <v>3863.85</v>
      </c>
      <c r="R43">
        <v>4043.82</v>
      </c>
      <c r="S43">
        <v>4377.3</v>
      </c>
      <c r="T43">
        <v>4900.3100000000004</v>
      </c>
      <c r="U43">
        <v>5119.68</v>
      </c>
      <c r="V43">
        <v>5361.1</v>
      </c>
      <c r="W43">
        <v>5754.79</v>
      </c>
      <c r="X43">
        <v>7871.74</v>
      </c>
      <c r="Y43" s="58">
        <v>8619.76</v>
      </c>
      <c r="Z43" s="58">
        <v>10161.52</v>
      </c>
      <c r="AA43" s="58">
        <v>12289.77</v>
      </c>
      <c r="AB43" s="58">
        <v>15155.72</v>
      </c>
      <c r="AC43" s="58">
        <v>17969</v>
      </c>
      <c r="AD43" s="58">
        <v>19185.599999999999</v>
      </c>
      <c r="AE43">
        <v>20525.650000000001</v>
      </c>
      <c r="AF43" s="58">
        <v>22391.75</v>
      </c>
      <c r="AG43">
        <v>24291.53</v>
      </c>
      <c r="AH43">
        <v>26382.79</v>
      </c>
    </row>
    <row r="44" spans="1:34">
      <c r="A44" s="58">
        <v>42</v>
      </c>
      <c r="B44" s="42" t="s">
        <v>429</v>
      </c>
      <c r="C44" t="s">
        <v>18</v>
      </c>
      <c r="D44">
        <v>148.97999999999999</v>
      </c>
      <c r="E44">
        <v>247.03</v>
      </c>
      <c r="F44">
        <v>370.23</v>
      </c>
      <c r="G44">
        <v>622.04999999999995</v>
      </c>
      <c r="H44">
        <v>703.33</v>
      </c>
      <c r="I44">
        <v>631.96</v>
      </c>
      <c r="J44">
        <v>674.84</v>
      </c>
      <c r="K44">
        <v>739.19</v>
      </c>
      <c r="L44">
        <v>709.71</v>
      </c>
      <c r="M44">
        <v>596.47</v>
      </c>
      <c r="N44">
        <v>515.02</v>
      </c>
      <c r="O44">
        <v>509.91</v>
      </c>
      <c r="P44">
        <v>507.64</v>
      </c>
      <c r="Q44">
        <v>772.57</v>
      </c>
      <c r="R44">
        <v>1529.61</v>
      </c>
      <c r="S44">
        <v>1542.86</v>
      </c>
      <c r="T44">
        <v>1350.33</v>
      </c>
      <c r="U44">
        <v>958.24</v>
      </c>
      <c r="V44">
        <v>585.96</v>
      </c>
      <c r="W44">
        <v>468.83</v>
      </c>
      <c r="X44">
        <v>526.94000000000005</v>
      </c>
      <c r="Y44" s="58">
        <v>530.89</v>
      </c>
      <c r="Z44" s="58">
        <v>756.62</v>
      </c>
      <c r="AA44" s="58">
        <v>986.45</v>
      </c>
      <c r="AB44" s="58">
        <v>1293.02</v>
      </c>
      <c r="AC44" s="58">
        <v>1899.73</v>
      </c>
      <c r="AD44" s="58">
        <v>1718.489</v>
      </c>
      <c r="AE44">
        <v>1632.5640000000001</v>
      </c>
      <c r="AF44" s="58">
        <v>1550.9359999999999</v>
      </c>
      <c r="AG44">
        <v>1473.3889999999999</v>
      </c>
      <c r="AH44">
        <v>1399.72</v>
      </c>
    </row>
    <row r="45" spans="1:34">
      <c r="A45" s="58">
        <v>43</v>
      </c>
      <c r="B45" s="42" t="s">
        <v>430</v>
      </c>
      <c r="C45" t="s">
        <v>247</v>
      </c>
      <c r="D45">
        <v>0</v>
      </c>
      <c r="E45">
        <v>-22.07</v>
      </c>
      <c r="F45">
        <v>28.69</v>
      </c>
      <c r="G45">
        <v>19.329999999999998</v>
      </c>
      <c r="H45">
        <v>8.66</v>
      </c>
      <c r="I45">
        <v>6.67</v>
      </c>
      <c r="J45">
        <v>-3.39</v>
      </c>
      <c r="K45">
        <v>10.75</v>
      </c>
      <c r="L45">
        <v>7.53</v>
      </c>
      <c r="M45">
        <v>0.03</v>
      </c>
      <c r="N45">
        <v>-0.02</v>
      </c>
      <c r="O45">
        <v>0.01</v>
      </c>
      <c r="P45">
        <v>81.03</v>
      </c>
      <c r="Q45">
        <v>-82.27</v>
      </c>
      <c r="R45">
        <v>-77.53</v>
      </c>
      <c r="S45">
        <v>-99.95</v>
      </c>
      <c r="T45">
        <v>140.08000000000001</v>
      </c>
      <c r="U45">
        <v>-37.369999999999997</v>
      </c>
      <c r="V45">
        <v>133.26</v>
      </c>
      <c r="W45">
        <v>105.61</v>
      </c>
      <c r="X45">
        <v>-120.61</v>
      </c>
      <c r="Y45" s="58">
        <v>-54.06</v>
      </c>
      <c r="Z45" s="58">
        <v>-68.489999999999995</v>
      </c>
      <c r="AA45" s="58">
        <v>356.31</v>
      </c>
      <c r="AB45" s="58">
        <v>-773.82</v>
      </c>
      <c r="AC45" s="58">
        <v>1725.35</v>
      </c>
      <c r="AD45" s="58">
        <v>-1000</v>
      </c>
      <c r="AE45">
        <v>0</v>
      </c>
      <c r="AF45" s="58">
        <v>0</v>
      </c>
      <c r="AG45">
        <v>0</v>
      </c>
      <c r="AH45">
        <v>0</v>
      </c>
    </row>
    <row r="46" spans="1:34">
      <c r="A46" s="58">
        <v>44</v>
      </c>
      <c r="B46" s="42" t="s">
        <v>431</v>
      </c>
      <c r="C46" t="s">
        <v>40</v>
      </c>
      <c r="D46">
        <v>2.8</v>
      </c>
      <c r="E46">
        <v>30.57</v>
      </c>
      <c r="F46">
        <v>-35.89</v>
      </c>
      <c r="G46">
        <v>-5.73</v>
      </c>
      <c r="H46">
        <v>-22.26</v>
      </c>
      <c r="I46">
        <v>-2.4700000000000002</v>
      </c>
      <c r="J46">
        <v>6.99</v>
      </c>
      <c r="K46">
        <v>-7.65</v>
      </c>
      <c r="L46">
        <v>12.67</v>
      </c>
      <c r="M46">
        <v>86.069999999999894</v>
      </c>
      <c r="N46">
        <v>67.319999999999894</v>
      </c>
      <c r="O46">
        <v>173.26</v>
      </c>
      <c r="P46">
        <v>6.11</v>
      </c>
      <c r="Q46">
        <v>512.53</v>
      </c>
      <c r="R46">
        <v>-295.76</v>
      </c>
      <c r="S46">
        <v>218.95</v>
      </c>
      <c r="T46">
        <v>-44.35</v>
      </c>
      <c r="U46">
        <v>189.5</v>
      </c>
      <c r="V46">
        <v>-458.98</v>
      </c>
      <c r="W46">
        <v>99.66</v>
      </c>
      <c r="X46">
        <v>265.44</v>
      </c>
      <c r="Y46" s="58">
        <v>144.4</v>
      </c>
      <c r="Z46" s="58">
        <v>-22.03</v>
      </c>
      <c r="AA46" s="58">
        <v>-198.39</v>
      </c>
      <c r="AB46" s="58">
        <v>677.26</v>
      </c>
      <c r="AC46" s="58">
        <v>-3.71</v>
      </c>
      <c r="AD46" s="58">
        <v>-570</v>
      </c>
      <c r="AE46">
        <v>303</v>
      </c>
      <c r="AF46" s="58">
        <v>142</v>
      </c>
      <c r="AG46">
        <v>11</v>
      </c>
      <c r="AH46">
        <v>-50</v>
      </c>
    </row>
    <row r="47" spans="1:34">
      <c r="A47" s="58">
        <v>45</v>
      </c>
      <c r="B47" s="42" t="s">
        <v>432</v>
      </c>
      <c r="C47" t="s">
        <v>41</v>
      </c>
      <c r="D47">
        <v>57.39</v>
      </c>
      <c r="E47">
        <v>87.959999999999894</v>
      </c>
      <c r="F47">
        <v>52.08</v>
      </c>
      <c r="G47">
        <v>46.35</v>
      </c>
      <c r="H47">
        <v>24.09</v>
      </c>
      <c r="I47">
        <v>21.61</v>
      </c>
      <c r="J47">
        <v>28.6</v>
      </c>
      <c r="K47">
        <v>20.95</v>
      </c>
      <c r="L47">
        <v>33.619999999999997</v>
      </c>
      <c r="M47">
        <v>119.69</v>
      </c>
      <c r="N47">
        <v>187.01</v>
      </c>
      <c r="O47">
        <v>360.28</v>
      </c>
      <c r="P47">
        <v>366.39</v>
      </c>
      <c r="Q47">
        <v>878.91</v>
      </c>
      <c r="R47">
        <v>583.15</v>
      </c>
      <c r="S47">
        <v>802.11</v>
      </c>
      <c r="T47">
        <v>757.76</v>
      </c>
      <c r="U47">
        <v>947.26</v>
      </c>
      <c r="V47">
        <v>488.28</v>
      </c>
      <c r="W47">
        <v>587.94000000000005</v>
      </c>
      <c r="X47">
        <v>853.38</v>
      </c>
      <c r="Y47" s="58">
        <v>997.78</v>
      </c>
      <c r="Z47" s="58">
        <v>975.75</v>
      </c>
      <c r="AA47" s="58">
        <v>777.36</v>
      </c>
      <c r="AB47" s="58">
        <v>1454.62</v>
      </c>
      <c r="AC47" s="58">
        <v>1450.91</v>
      </c>
      <c r="AD47" s="58">
        <v>880.91</v>
      </c>
      <c r="AE47">
        <v>1183.9100000000001</v>
      </c>
      <c r="AF47" s="58">
        <v>1325.91</v>
      </c>
      <c r="AG47">
        <v>1336.91</v>
      </c>
      <c r="AH47">
        <v>1286.9100000000001</v>
      </c>
    </row>
    <row r="48" spans="1:34">
      <c r="A48" s="58">
        <v>46</v>
      </c>
      <c r="B48" s="42" t="s">
        <v>433</v>
      </c>
      <c r="C48" t="s">
        <v>181</v>
      </c>
      <c r="D48">
        <v>241.27</v>
      </c>
      <c r="E48">
        <v>243.51</v>
      </c>
      <c r="F48">
        <v>261.05</v>
      </c>
      <c r="G48">
        <v>229.81</v>
      </c>
      <c r="H48">
        <v>262.35000000000002</v>
      </c>
      <c r="I48">
        <v>221.91</v>
      </c>
      <c r="J48">
        <v>333.57</v>
      </c>
      <c r="K48">
        <v>422.5</v>
      </c>
      <c r="L48">
        <v>407.06</v>
      </c>
      <c r="M48">
        <v>705.59</v>
      </c>
      <c r="N48">
        <v>857.95</v>
      </c>
      <c r="O48">
        <v>1594.96</v>
      </c>
      <c r="P48">
        <v>2166.37</v>
      </c>
      <c r="Q48">
        <v>2467.4</v>
      </c>
      <c r="R48">
        <v>3557.71</v>
      </c>
      <c r="S48">
        <v>4013.47</v>
      </c>
      <c r="T48">
        <v>4707.3100000000004</v>
      </c>
      <c r="U48">
        <v>4759.63</v>
      </c>
      <c r="V48">
        <v>4902.28</v>
      </c>
      <c r="W48">
        <v>5030.0600000000004</v>
      </c>
      <c r="X48">
        <v>6036.89</v>
      </c>
      <c r="Y48" s="58">
        <v>7295.74</v>
      </c>
      <c r="Z48" s="58">
        <v>7877.64</v>
      </c>
      <c r="AA48" s="58">
        <v>8801.27</v>
      </c>
      <c r="AB48" s="58">
        <v>10048.56</v>
      </c>
      <c r="AC48" s="58">
        <v>12813.4</v>
      </c>
      <c r="AD48" s="58">
        <v>14397.18</v>
      </c>
      <c r="AE48">
        <v>16124.85</v>
      </c>
      <c r="AF48" s="58">
        <v>17737.330000000002</v>
      </c>
      <c r="AG48">
        <v>19333.689999999999</v>
      </c>
      <c r="AH48">
        <v>20880.39</v>
      </c>
    </row>
    <row r="49" spans="1:34">
      <c r="A49" s="58">
        <v>47</v>
      </c>
      <c r="B49" s="42" t="s">
        <v>434</v>
      </c>
      <c r="C49" t="s">
        <v>9</v>
      </c>
      <c r="D49">
        <v>71</v>
      </c>
      <c r="E49">
        <v>71.489999999999995</v>
      </c>
      <c r="F49">
        <v>24.37</v>
      </c>
      <c r="G49">
        <v>30.44</v>
      </c>
      <c r="H49">
        <v>49.35</v>
      </c>
      <c r="I49">
        <v>14.1</v>
      </c>
      <c r="J49">
        <v>47.96</v>
      </c>
      <c r="K49">
        <v>22.6</v>
      </c>
      <c r="L49">
        <v>48.41</v>
      </c>
      <c r="M49">
        <v>124.7</v>
      </c>
      <c r="N49">
        <v>104.5</v>
      </c>
      <c r="O49">
        <v>167.6</v>
      </c>
      <c r="P49">
        <v>102.1</v>
      </c>
      <c r="Q49">
        <v>617.27</v>
      </c>
      <c r="R49">
        <v>388.58</v>
      </c>
      <c r="S49">
        <v>472.08</v>
      </c>
      <c r="T49">
        <v>223.49</v>
      </c>
      <c r="U49">
        <v>270.85000000000002</v>
      </c>
      <c r="V49">
        <v>238.86</v>
      </c>
      <c r="W49">
        <v>279.48</v>
      </c>
      <c r="X49">
        <v>318.79000000000002</v>
      </c>
      <c r="Y49" s="58">
        <v>297.3</v>
      </c>
      <c r="Z49" s="58">
        <v>350.6</v>
      </c>
      <c r="AA49" s="58">
        <v>405.92</v>
      </c>
      <c r="AB49" s="58">
        <v>493.1</v>
      </c>
      <c r="AC49" s="58">
        <v>460.11</v>
      </c>
      <c r="AD49" s="58">
        <v>457</v>
      </c>
      <c r="AE49">
        <v>189</v>
      </c>
      <c r="AF49" s="58">
        <v>250</v>
      </c>
      <c r="AG49">
        <v>250</v>
      </c>
      <c r="AH49">
        <v>250</v>
      </c>
    </row>
    <row r="50" spans="1:34">
      <c r="A50" s="58">
        <v>48</v>
      </c>
      <c r="B50" s="42" t="s">
        <v>435</v>
      </c>
      <c r="C50" t="s">
        <v>148</v>
      </c>
      <c r="D50">
        <v>916.35</v>
      </c>
      <c r="E50">
        <v>1132.97</v>
      </c>
      <c r="F50">
        <v>1508.34</v>
      </c>
      <c r="G50">
        <v>1410.39</v>
      </c>
      <c r="H50">
        <v>1901.13</v>
      </c>
      <c r="I50">
        <v>2003.06</v>
      </c>
      <c r="J50">
        <v>2076.02</v>
      </c>
      <c r="K50">
        <v>2349.59</v>
      </c>
      <c r="L50">
        <v>3060.94</v>
      </c>
      <c r="M50">
        <v>3806.41</v>
      </c>
      <c r="N50">
        <v>4769.71</v>
      </c>
      <c r="O50">
        <v>6472.05</v>
      </c>
      <c r="P50">
        <v>8259.81</v>
      </c>
      <c r="Q50">
        <v>9276.5</v>
      </c>
      <c r="R50">
        <v>7133.76</v>
      </c>
      <c r="S50">
        <v>8949.7800000000007</v>
      </c>
      <c r="T50">
        <v>11337.54</v>
      </c>
      <c r="U50">
        <v>12690.22</v>
      </c>
      <c r="V50">
        <v>12802.84</v>
      </c>
      <c r="W50">
        <v>14621</v>
      </c>
      <c r="X50">
        <v>15824.13</v>
      </c>
      <c r="Y50" s="58">
        <v>15968.87</v>
      </c>
      <c r="Z50" s="58">
        <v>18518.169999999998</v>
      </c>
      <c r="AA50" s="58">
        <v>21596.44</v>
      </c>
      <c r="AB50" s="58">
        <v>24463.62</v>
      </c>
      <c r="AC50" s="58">
        <v>23282.54</v>
      </c>
      <c r="AD50" s="58">
        <v>28825.72</v>
      </c>
      <c r="AE50">
        <v>30924.560000000001</v>
      </c>
      <c r="AF50" s="58">
        <v>33466.19</v>
      </c>
      <c r="AG50">
        <v>36036.959999999999</v>
      </c>
      <c r="AH50">
        <v>38887.39</v>
      </c>
    </row>
    <row r="51" spans="1:34">
      <c r="A51" s="58">
        <v>49</v>
      </c>
      <c r="B51" s="42" t="s">
        <v>436</v>
      </c>
      <c r="C51" t="s">
        <v>182</v>
      </c>
      <c r="D51">
        <v>3776.4575761842898</v>
      </c>
      <c r="E51">
        <v>3392.7554256847002</v>
      </c>
      <c r="F51">
        <v>4168.6940264614695</v>
      </c>
      <c r="G51">
        <v>4038.5238391831499</v>
      </c>
      <c r="H51">
        <v>3805.43828991283</v>
      </c>
      <c r="I51">
        <v>3962.428974419</v>
      </c>
      <c r="J51">
        <v>3955.70931231551</v>
      </c>
      <c r="K51">
        <v>4292.3703800921603</v>
      </c>
      <c r="L51">
        <v>5249.9722247797599</v>
      </c>
      <c r="M51">
        <v>6481.4941485796799</v>
      </c>
      <c r="N51">
        <v>7496.6377126796297</v>
      </c>
      <c r="O51">
        <v>9269.1021800388608</v>
      </c>
      <c r="P51">
        <v>10862.44038588</v>
      </c>
      <c r="Q51">
        <v>10989.2643086643</v>
      </c>
      <c r="R51">
        <v>7681.3854876242303</v>
      </c>
      <c r="S51">
        <v>9370.8845698413606</v>
      </c>
      <c r="T51">
        <v>11050.7657291863</v>
      </c>
      <c r="U51">
        <v>12785.646844422299</v>
      </c>
      <c r="V51">
        <v>13293.740344645001</v>
      </c>
      <c r="W51">
        <v>14924.5600621944</v>
      </c>
      <c r="X51">
        <v>15824.1219443019</v>
      </c>
      <c r="Y51" s="58">
        <v>15714.7058133846</v>
      </c>
      <c r="Z51" s="58">
        <v>17532.0638411373</v>
      </c>
      <c r="AA51" s="58">
        <v>20116.940189129898</v>
      </c>
      <c r="AB51" s="58">
        <v>21694.8552379713</v>
      </c>
      <c r="AC51" s="58">
        <v>20296.975329909499</v>
      </c>
      <c r="AD51" s="58">
        <v>22739.13</v>
      </c>
      <c r="AE51">
        <v>23321.9</v>
      </c>
      <c r="AF51" s="58">
        <v>24409.65</v>
      </c>
      <c r="AG51">
        <v>25484.54</v>
      </c>
      <c r="AH51">
        <v>26668.03</v>
      </c>
    </row>
    <row r="52" spans="1:34">
      <c r="A52" s="58">
        <v>50</v>
      </c>
      <c r="B52" s="42" t="s">
        <v>437</v>
      </c>
      <c r="C52" t="s">
        <v>149</v>
      </c>
      <c r="D52">
        <v>136.1</v>
      </c>
      <c r="E52">
        <v>118.26</v>
      </c>
      <c r="F52">
        <v>323.68</v>
      </c>
      <c r="G52">
        <v>480.92</v>
      </c>
      <c r="H52">
        <v>455.76</v>
      </c>
      <c r="I52">
        <v>585.25</v>
      </c>
      <c r="J52">
        <v>642.92999999999995</v>
      </c>
      <c r="K52">
        <v>801.1</v>
      </c>
      <c r="L52">
        <v>855.91</v>
      </c>
      <c r="M52">
        <v>931.3</v>
      </c>
      <c r="N52">
        <v>1152.44</v>
      </c>
      <c r="O52">
        <v>1302.8499999999999</v>
      </c>
      <c r="P52">
        <v>1561.48</v>
      </c>
      <c r="Q52">
        <v>1857.23</v>
      </c>
      <c r="R52">
        <v>1633.15</v>
      </c>
      <c r="S52">
        <v>1947.24</v>
      </c>
      <c r="T52">
        <v>2133.7600000000002</v>
      </c>
      <c r="U52">
        <v>2400.66</v>
      </c>
      <c r="V52">
        <v>2602.5300000000002</v>
      </c>
      <c r="W52">
        <v>3068.1</v>
      </c>
      <c r="X52">
        <v>3819.27</v>
      </c>
      <c r="Y52" s="58">
        <v>4108.7</v>
      </c>
      <c r="Z52" s="58">
        <v>4933.24</v>
      </c>
      <c r="AA52" s="58">
        <v>5692.42</v>
      </c>
      <c r="AB52" s="58">
        <v>6833.05</v>
      </c>
      <c r="AC52" s="58">
        <v>4526.41</v>
      </c>
      <c r="AD52" s="58">
        <v>5256.4470000000001</v>
      </c>
      <c r="AE52">
        <v>6257.3209999999999</v>
      </c>
      <c r="AF52" s="58">
        <v>7282.7560000000003</v>
      </c>
      <c r="AG52">
        <v>8339.6280000000006</v>
      </c>
      <c r="AH52">
        <v>9116.1129999999903</v>
      </c>
    </row>
    <row r="53" spans="1:34">
      <c r="A53" s="58">
        <v>51</v>
      </c>
      <c r="B53" s="42" t="s">
        <v>438</v>
      </c>
      <c r="C53" t="s">
        <v>183</v>
      </c>
      <c r="D53">
        <v>560.89471939617204</v>
      </c>
      <c r="E53">
        <v>354.137582320337</v>
      </c>
      <c r="F53">
        <v>894.57475269836402</v>
      </c>
      <c r="G53">
        <v>1377.0707993817</v>
      </c>
      <c r="H53">
        <v>912.28193496008805</v>
      </c>
      <c r="I53">
        <v>1157.7344449386001</v>
      </c>
      <c r="J53">
        <v>1225.0576527042199</v>
      </c>
      <c r="K53">
        <v>1463.4969979834</v>
      </c>
      <c r="L53">
        <v>1468.0143115876899</v>
      </c>
      <c r="M53">
        <v>1585.8027644347901</v>
      </c>
      <c r="N53">
        <v>1811.3103659552701</v>
      </c>
      <c r="O53">
        <v>1865.9079851459101</v>
      </c>
      <c r="P53">
        <v>2053.4955905455399</v>
      </c>
      <c r="Q53">
        <v>2200.1392068108298</v>
      </c>
      <c r="R53">
        <v>1758.51930946843</v>
      </c>
      <c r="S53">
        <v>2038.86143232324</v>
      </c>
      <c r="T53">
        <v>2079.78819764328</v>
      </c>
      <c r="U53">
        <v>2418.7122802859999</v>
      </c>
      <c r="V53">
        <v>2702.3190213381499</v>
      </c>
      <c r="W53">
        <v>3131.7996530209098</v>
      </c>
      <c r="X53">
        <v>3819.2680556980899</v>
      </c>
      <c r="Y53" s="58">
        <v>4043.3049912394299</v>
      </c>
      <c r="Z53" s="58">
        <v>4670.5413452653502</v>
      </c>
      <c r="AA53" s="58">
        <v>5302.4513610302001</v>
      </c>
      <c r="AB53" s="58">
        <v>6059.6931518646998</v>
      </c>
      <c r="AC53" s="58">
        <v>3945.9797815468401</v>
      </c>
      <c r="AD53" s="58">
        <v>4146.54</v>
      </c>
      <c r="AE53">
        <v>4718.9859999999999</v>
      </c>
      <c r="AF53" s="58">
        <v>5311.915</v>
      </c>
      <c r="AG53">
        <v>5897.6009999999997</v>
      </c>
      <c r="AH53">
        <v>6251.6090000000004</v>
      </c>
    </row>
    <row r="54" spans="1:34">
      <c r="A54" s="58">
        <v>52</v>
      </c>
      <c r="B54" s="42" t="s">
        <v>439</v>
      </c>
      <c r="C54" t="s">
        <v>14</v>
      </c>
      <c r="D54">
        <v>1</v>
      </c>
      <c r="E54">
        <v>45.9</v>
      </c>
      <c r="F54">
        <v>47.1</v>
      </c>
      <c r="G54">
        <v>49.55</v>
      </c>
      <c r="H54">
        <v>78.599999999999994</v>
      </c>
      <c r="I54">
        <v>72.7</v>
      </c>
      <c r="J54">
        <v>51.27</v>
      </c>
      <c r="K54">
        <v>66.7</v>
      </c>
      <c r="L54">
        <v>73.400000000000006</v>
      </c>
      <c r="M54">
        <v>48.5</v>
      </c>
      <c r="N54">
        <v>38.5</v>
      </c>
      <c r="O54">
        <v>36</v>
      </c>
      <c r="P54">
        <v>38.86</v>
      </c>
      <c r="Q54">
        <v>64.3</v>
      </c>
      <c r="R54">
        <v>112.93</v>
      </c>
      <c r="S54">
        <v>132.5</v>
      </c>
      <c r="T54">
        <v>181.45</v>
      </c>
      <c r="U54">
        <v>132.63</v>
      </c>
      <c r="V54">
        <v>134.27000000000001</v>
      </c>
      <c r="W54">
        <v>139.47999999999999</v>
      </c>
      <c r="X54">
        <v>174.29</v>
      </c>
      <c r="Y54" s="58">
        <v>195.01</v>
      </c>
      <c r="Z54" s="58">
        <v>237.49</v>
      </c>
      <c r="AA54" s="58">
        <v>268.69</v>
      </c>
      <c r="AB54" s="58">
        <v>323.81</v>
      </c>
      <c r="AC54" s="58">
        <v>336.5</v>
      </c>
      <c r="AD54" s="58">
        <v>338</v>
      </c>
      <c r="AE54">
        <v>250</v>
      </c>
      <c r="AF54" s="58">
        <v>264</v>
      </c>
      <c r="AG54">
        <v>273</v>
      </c>
      <c r="AH54">
        <v>279</v>
      </c>
    </row>
    <row r="55" spans="1:34">
      <c r="A55" s="58">
        <v>53</v>
      </c>
      <c r="B55" s="42" t="s">
        <v>440</v>
      </c>
      <c r="C55" t="s">
        <v>13</v>
      </c>
      <c r="D55">
        <v>53.6</v>
      </c>
      <c r="E55">
        <v>11.7</v>
      </c>
      <c r="F55">
        <v>38</v>
      </c>
      <c r="G55">
        <v>78.599999999999994</v>
      </c>
      <c r="H55">
        <v>71.8</v>
      </c>
      <c r="I55">
        <v>97.14</v>
      </c>
      <c r="J55">
        <v>66.2</v>
      </c>
      <c r="K55">
        <v>80</v>
      </c>
      <c r="L55">
        <v>95.2</v>
      </c>
      <c r="M55">
        <v>92.41</v>
      </c>
      <c r="N55">
        <v>81.599999999999994</v>
      </c>
      <c r="O55">
        <v>67.599999999999994</v>
      </c>
      <c r="P55">
        <v>58.6</v>
      </c>
      <c r="Q55">
        <v>56.2</v>
      </c>
      <c r="R55">
        <v>58.25</v>
      </c>
      <c r="S55">
        <v>73.5</v>
      </c>
      <c r="T55">
        <v>106.49</v>
      </c>
      <c r="U55">
        <v>120.92</v>
      </c>
      <c r="V55">
        <v>103.23</v>
      </c>
      <c r="W55">
        <v>108.94</v>
      </c>
      <c r="X55">
        <v>155.57</v>
      </c>
      <c r="Y55" s="58">
        <v>207.85</v>
      </c>
      <c r="Z55" s="58">
        <v>244.03</v>
      </c>
      <c r="AA55" s="58">
        <v>251.91</v>
      </c>
      <c r="AB55" s="58">
        <v>287.18</v>
      </c>
      <c r="AC55" s="58">
        <v>432.78</v>
      </c>
      <c r="AD55" s="58">
        <v>545</v>
      </c>
      <c r="AE55">
        <v>537</v>
      </c>
      <c r="AF55" s="58">
        <v>594</v>
      </c>
      <c r="AG55">
        <v>704</v>
      </c>
      <c r="AH55">
        <v>822</v>
      </c>
    </row>
    <row r="56" spans="1:34">
      <c r="A56" s="58">
        <v>54</v>
      </c>
      <c r="B56" s="42" t="s">
        <v>441</v>
      </c>
      <c r="C56" t="s">
        <v>35</v>
      </c>
      <c r="D56">
        <v>75.2</v>
      </c>
      <c r="E56">
        <v>41.6</v>
      </c>
      <c r="F56">
        <v>14.7</v>
      </c>
      <c r="G56">
        <v>6.5</v>
      </c>
      <c r="H56">
        <v>17.899999999999999</v>
      </c>
      <c r="I56">
        <v>100.2</v>
      </c>
      <c r="J56">
        <v>170.1</v>
      </c>
      <c r="K56">
        <v>209.5</v>
      </c>
      <c r="L56">
        <v>233.2</v>
      </c>
      <c r="M56">
        <v>234.6</v>
      </c>
      <c r="N56">
        <v>267.10000000000002</v>
      </c>
      <c r="O56">
        <v>202</v>
      </c>
      <c r="P56">
        <v>534.6</v>
      </c>
      <c r="Q56">
        <v>582.5</v>
      </c>
      <c r="R56">
        <v>563.79999999999995</v>
      </c>
      <c r="S56">
        <v>847.9</v>
      </c>
      <c r="T56">
        <v>1279.3</v>
      </c>
      <c r="U56">
        <v>1089.0999999999999</v>
      </c>
      <c r="V56">
        <v>1442</v>
      </c>
      <c r="W56">
        <v>1436.6</v>
      </c>
      <c r="X56">
        <v>1702.7</v>
      </c>
      <c r="Y56" s="58">
        <v>2785.3</v>
      </c>
      <c r="Z56" s="58">
        <v>3318.3</v>
      </c>
      <c r="AA56" s="58">
        <v>3230.6</v>
      </c>
      <c r="AB56" s="58">
        <v>4133</v>
      </c>
      <c r="AC56" s="58">
        <v>3558.6</v>
      </c>
      <c r="AD56" s="58">
        <v>4243.6809999999996</v>
      </c>
      <c r="AE56">
        <v>4874.1220000000003</v>
      </c>
      <c r="AF56" s="58">
        <v>5846.3829999999998</v>
      </c>
      <c r="AG56">
        <v>6770.049</v>
      </c>
      <c r="AH56">
        <v>7717.0320000000002</v>
      </c>
    </row>
    <row r="57" spans="1:34">
      <c r="A57" s="58">
        <v>55</v>
      </c>
      <c r="B57" s="42" t="s">
        <v>442</v>
      </c>
      <c r="C57" t="s">
        <v>16</v>
      </c>
      <c r="D57">
        <v>38.799999999999997</v>
      </c>
      <c r="E57">
        <v>68.900000000000006</v>
      </c>
      <c r="F57">
        <v>73.400000000000006</v>
      </c>
      <c r="G57">
        <v>83.15</v>
      </c>
      <c r="H57">
        <v>48.7</v>
      </c>
      <c r="I57">
        <v>58.5</v>
      </c>
      <c r="J57">
        <v>71.900000000000006</v>
      </c>
      <c r="K57">
        <v>78.599999999999994</v>
      </c>
      <c r="L57">
        <v>189.2</v>
      </c>
      <c r="M57">
        <v>425.5</v>
      </c>
      <c r="N57">
        <v>660.2</v>
      </c>
      <c r="O57">
        <v>879</v>
      </c>
      <c r="P57">
        <v>1465.2</v>
      </c>
      <c r="Q57">
        <v>1524.3</v>
      </c>
      <c r="R57">
        <v>1475.59</v>
      </c>
      <c r="S57">
        <v>1540.3</v>
      </c>
      <c r="T57">
        <v>1869.06</v>
      </c>
      <c r="U57">
        <v>1916.18</v>
      </c>
      <c r="V57">
        <v>1391.53</v>
      </c>
      <c r="W57">
        <v>1443.94</v>
      </c>
      <c r="X57">
        <v>1776.38</v>
      </c>
      <c r="Y57" s="58">
        <v>1728.98</v>
      </c>
      <c r="Z57" s="58">
        <v>2313.9299999999998</v>
      </c>
      <c r="AA57" s="58">
        <v>2859.94</v>
      </c>
      <c r="AB57" s="58">
        <v>3946.54</v>
      </c>
      <c r="AC57" s="58">
        <v>4229.42</v>
      </c>
      <c r="AD57" s="58">
        <v>4620</v>
      </c>
      <c r="AE57">
        <v>5330</v>
      </c>
      <c r="AF57" s="58">
        <v>4674</v>
      </c>
      <c r="AG57">
        <v>5149</v>
      </c>
      <c r="AH57">
        <v>5609</v>
      </c>
    </row>
    <row r="58" spans="1:34">
      <c r="A58" s="58">
        <v>56</v>
      </c>
      <c r="B58" s="42" t="s">
        <v>443</v>
      </c>
      <c r="C58" t="s">
        <v>3</v>
      </c>
      <c r="D58">
        <v>676.3</v>
      </c>
      <c r="E58">
        <v>758.06</v>
      </c>
      <c r="F58">
        <v>812.48</v>
      </c>
      <c r="G58">
        <v>1364.53</v>
      </c>
      <c r="H58">
        <v>1499.54</v>
      </c>
      <c r="I58">
        <v>1606.34</v>
      </c>
      <c r="J58">
        <v>2024.07</v>
      </c>
      <c r="K58">
        <v>2125.0500000000002</v>
      </c>
      <c r="L58">
        <v>2682.33</v>
      </c>
      <c r="M58">
        <v>3134.75</v>
      </c>
      <c r="N58">
        <v>3891.54</v>
      </c>
      <c r="O58">
        <v>4255.3100000000004</v>
      </c>
      <c r="P58">
        <v>5447.51</v>
      </c>
      <c r="Q58">
        <v>4951.6099999999997</v>
      </c>
      <c r="R58">
        <v>2342.86</v>
      </c>
      <c r="S58">
        <v>2938.37</v>
      </c>
      <c r="T58">
        <v>3788.19</v>
      </c>
      <c r="U58">
        <v>5129.18</v>
      </c>
      <c r="V58">
        <v>4610.47</v>
      </c>
      <c r="W58">
        <v>6463.39</v>
      </c>
      <c r="X58">
        <v>7146.71</v>
      </c>
      <c r="Y58" s="58">
        <v>9076.32</v>
      </c>
      <c r="Z58" s="58">
        <v>8809.9699999999903</v>
      </c>
      <c r="AA58" s="58">
        <v>9682.70999999999</v>
      </c>
      <c r="AB58" s="58">
        <v>8513.85</v>
      </c>
      <c r="AC58" s="58">
        <v>8691.44</v>
      </c>
      <c r="AD58" s="58">
        <v>11545.46</v>
      </c>
      <c r="AE58">
        <v>13970.67</v>
      </c>
      <c r="AF58" s="58">
        <v>15171.71</v>
      </c>
      <c r="AG58">
        <v>16563.599999999999</v>
      </c>
      <c r="AH58">
        <v>18083.189999999999</v>
      </c>
    </row>
    <row r="59" spans="1:34">
      <c r="A59" s="58">
        <v>57</v>
      </c>
      <c r="B59" s="42" t="s">
        <v>444</v>
      </c>
      <c r="C59" t="s">
        <v>244</v>
      </c>
      <c r="D59">
        <v>2813.2279534109798</v>
      </c>
      <c r="E59">
        <v>2262.19039092808</v>
      </c>
      <c r="F59">
        <v>2264.4370122630899</v>
      </c>
      <c r="G59">
        <v>3672.03982777179</v>
      </c>
      <c r="H59">
        <v>3387.2599954822599</v>
      </c>
      <c r="I59">
        <v>3487.4945722970001</v>
      </c>
      <c r="J59">
        <v>4197.5736209041797</v>
      </c>
      <c r="K59">
        <v>4174.1308190925101</v>
      </c>
      <c r="L59">
        <v>5027.7975632614798</v>
      </c>
      <c r="M59">
        <v>5561.0253681036002</v>
      </c>
      <c r="N59">
        <v>6378.5281101458704</v>
      </c>
      <c r="O59">
        <v>6389.3543543543501</v>
      </c>
      <c r="P59">
        <v>7486.9571192963103</v>
      </c>
      <c r="Q59">
        <v>6186.4192903548201</v>
      </c>
      <c r="R59">
        <v>2877.4993859002702</v>
      </c>
      <c r="S59">
        <v>3369.3039789015002</v>
      </c>
      <c r="T59">
        <v>4001.8909782379001</v>
      </c>
      <c r="U59">
        <v>5469.9584088727697</v>
      </c>
      <c r="V59">
        <v>4942.0838246328603</v>
      </c>
      <c r="W59">
        <v>6722.1944877795104</v>
      </c>
      <c r="X59">
        <v>7146.71</v>
      </c>
      <c r="Y59" s="58">
        <v>8887.0263389797292</v>
      </c>
      <c r="Z59" s="58">
        <v>8134.7830101569698</v>
      </c>
      <c r="AA59" s="58">
        <v>8712.9577971744802</v>
      </c>
      <c r="AB59" s="58">
        <v>7306.7713697219297</v>
      </c>
      <c r="AC59" s="58">
        <v>7089.8441961008202</v>
      </c>
      <c r="AD59" s="58">
        <v>8648.2510000000002</v>
      </c>
      <c r="AE59">
        <v>10014.24</v>
      </c>
      <c r="AF59" s="58">
        <v>10558.4</v>
      </c>
      <c r="AG59">
        <v>11191.32</v>
      </c>
      <c r="AH59">
        <v>11862.17</v>
      </c>
    </row>
    <row r="60" spans="1:34">
      <c r="A60" s="58">
        <v>58</v>
      </c>
      <c r="B60" s="42" t="s">
        <v>445</v>
      </c>
      <c r="C60" t="s">
        <v>28</v>
      </c>
      <c r="D60">
        <v>160.13999999999999</v>
      </c>
      <c r="E60">
        <v>220.75</v>
      </c>
      <c r="F60">
        <v>294.97000000000003</v>
      </c>
      <c r="G60">
        <v>259.87</v>
      </c>
      <c r="H60">
        <v>282.75</v>
      </c>
      <c r="I60">
        <v>380.21</v>
      </c>
      <c r="J60">
        <v>405.38</v>
      </c>
      <c r="K60">
        <v>465.1</v>
      </c>
      <c r="L60">
        <v>530.28</v>
      </c>
      <c r="M60">
        <v>856.52</v>
      </c>
      <c r="N60">
        <v>1104.1300000000001</v>
      </c>
      <c r="O60">
        <v>1473.17</v>
      </c>
      <c r="P60">
        <v>2262.96</v>
      </c>
      <c r="Q60">
        <v>1999.22</v>
      </c>
      <c r="R60">
        <v>2330.4899999999998</v>
      </c>
      <c r="S60">
        <v>2960.25</v>
      </c>
      <c r="T60">
        <v>3783.18</v>
      </c>
      <c r="U60">
        <v>4069.16</v>
      </c>
      <c r="V60">
        <v>5418.4</v>
      </c>
      <c r="W60">
        <v>5911.31</v>
      </c>
      <c r="X60">
        <v>5762.93</v>
      </c>
      <c r="Y60" s="58">
        <v>6505.46</v>
      </c>
      <c r="Z60" s="58">
        <v>8418.15</v>
      </c>
      <c r="AA60" s="58">
        <v>9776.73</v>
      </c>
      <c r="AB60" s="58">
        <v>11576.22</v>
      </c>
      <c r="AC60" s="58">
        <v>13659.69</v>
      </c>
      <c r="AD60" s="58">
        <v>16267.59</v>
      </c>
      <c r="AE60">
        <v>19181.59</v>
      </c>
      <c r="AF60" s="58">
        <v>22489.78</v>
      </c>
      <c r="AG60">
        <v>26191.13</v>
      </c>
      <c r="AH60">
        <v>30501.65</v>
      </c>
    </row>
    <row r="61" spans="1:34">
      <c r="A61" s="58">
        <v>59</v>
      </c>
      <c r="B61" s="42" t="s">
        <v>446</v>
      </c>
      <c r="C61" t="s">
        <v>26</v>
      </c>
      <c r="D61">
        <v>179.44</v>
      </c>
      <c r="E61">
        <v>255.75</v>
      </c>
      <c r="F61">
        <v>370.5</v>
      </c>
      <c r="G61">
        <v>364.96</v>
      </c>
      <c r="H61">
        <v>437.1</v>
      </c>
      <c r="I61">
        <v>608.35</v>
      </c>
      <c r="J61">
        <v>749.33</v>
      </c>
      <c r="K61">
        <v>890.31</v>
      </c>
      <c r="L61">
        <v>1095.6300000000001</v>
      </c>
      <c r="M61">
        <v>1534.21</v>
      </c>
      <c r="N61">
        <v>1961.5</v>
      </c>
      <c r="O61">
        <v>2799.78</v>
      </c>
      <c r="P61">
        <v>4098.8599999999997</v>
      </c>
      <c r="Q61">
        <v>4421.7</v>
      </c>
      <c r="R61">
        <v>4763.6099999999997</v>
      </c>
      <c r="S61">
        <v>6199.01</v>
      </c>
      <c r="T61">
        <v>7097.78</v>
      </c>
      <c r="U61">
        <v>7903.74</v>
      </c>
      <c r="V61">
        <v>9836.6200000000008</v>
      </c>
      <c r="W61">
        <v>11189.84</v>
      </c>
      <c r="X61">
        <v>13343.92</v>
      </c>
      <c r="Y61" s="58">
        <v>16045.2</v>
      </c>
      <c r="Z61" s="58">
        <v>18416.28</v>
      </c>
      <c r="AA61" s="58">
        <v>21124.720000000001</v>
      </c>
      <c r="AB61" s="58">
        <v>24643.67</v>
      </c>
      <c r="AC61" s="58">
        <v>30379.59</v>
      </c>
      <c r="AD61" s="58">
        <v>35394.67</v>
      </c>
      <c r="AE61">
        <v>41458</v>
      </c>
      <c r="AF61" s="58">
        <v>48263.51</v>
      </c>
      <c r="AG61">
        <v>55777.69</v>
      </c>
      <c r="AH61">
        <v>64461.75</v>
      </c>
    </row>
    <row r="62" spans="1:34">
      <c r="A62" s="58">
        <v>60</v>
      </c>
      <c r="B62" s="42" t="s">
        <v>447</v>
      </c>
      <c r="C62" t="s">
        <v>21</v>
      </c>
      <c r="D62">
        <v>153.81</v>
      </c>
      <c r="E62">
        <v>208.96</v>
      </c>
      <c r="F62">
        <v>277.07</v>
      </c>
      <c r="G62">
        <v>261.94</v>
      </c>
      <c r="H62">
        <v>308.77999999999997</v>
      </c>
      <c r="I62">
        <v>391.78</v>
      </c>
      <c r="J62">
        <v>431.42</v>
      </c>
      <c r="K62">
        <v>516.34</v>
      </c>
      <c r="L62">
        <v>589.94000000000005</v>
      </c>
      <c r="M62">
        <v>866.66</v>
      </c>
      <c r="N62">
        <v>1007.37</v>
      </c>
      <c r="O62">
        <v>1272.0999999999999</v>
      </c>
      <c r="P62">
        <v>1793.8</v>
      </c>
      <c r="Q62">
        <v>1642.08</v>
      </c>
      <c r="R62">
        <v>1874.96</v>
      </c>
      <c r="S62">
        <v>2081.13</v>
      </c>
      <c r="T62">
        <v>2901.07</v>
      </c>
      <c r="U62">
        <v>3255.31</v>
      </c>
      <c r="V62">
        <v>3989.08</v>
      </c>
      <c r="W62">
        <v>4501.01</v>
      </c>
      <c r="X62">
        <v>4948.16</v>
      </c>
      <c r="Y62" s="58">
        <v>6332.54</v>
      </c>
      <c r="Z62" s="58">
        <v>6842.92</v>
      </c>
      <c r="AA62" s="58">
        <v>7856.51</v>
      </c>
      <c r="AB62" s="58">
        <v>8912.43</v>
      </c>
      <c r="AC62" s="58">
        <v>10769.29</v>
      </c>
      <c r="AD62" s="58">
        <v>12691.17</v>
      </c>
      <c r="AE62">
        <v>14821.91</v>
      </c>
      <c r="AF62" s="58">
        <v>17221.82</v>
      </c>
      <c r="AG62">
        <v>19888.39</v>
      </c>
      <c r="AH62">
        <v>22967.85</v>
      </c>
    </row>
    <row r="63" spans="1:34">
      <c r="A63" s="58">
        <v>61</v>
      </c>
      <c r="B63" s="42" t="s">
        <v>448</v>
      </c>
      <c r="C63" t="s">
        <v>184</v>
      </c>
      <c r="D63">
        <v>30.5</v>
      </c>
      <c r="E63">
        <v>105.5</v>
      </c>
      <c r="F63">
        <v>192.55</v>
      </c>
      <c r="G63">
        <v>126.19</v>
      </c>
      <c r="H63">
        <v>169.43</v>
      </c>
      <c r="I63">
        <v>91.35</v>
      </c>
      <c r="J63">
        <v>-32.94</v>
      </c>
      <c r="K63">
        <v>9.32</v>
      </c>
      <c r="L63">
        <v>38.56</v>
      </c>
      <c r="M63">
        <v>21.5</v>
      </c>
      <c r="N63">
        <v>0</v>
      </c>
      <c r="O63">
        <v>-20.399999999999999</v>
      </c>
      <c r="P63">
        <v>-20</v>
      </c>
      <c r="Q63">
        <v>-30</v>
      </c>
      <c r="R63">
        <v>-35</v>
      </c>
      <c r="S63">
        <v>-35</v>
      </c>
      <c r="T63">
        <v>-35</v>
      </c>
      <c r="U63">
        <v>-35</v>
      </c>
      <c r="V63">
        <v>-35</v>
      </c>
      <c r="W63">
        <v>-35</v>
      </c>
      <c r="X63">
        <v>-35</v>
      </c>
      <c r="Y63" s="58">
        <v>-35</v>
      </c>
      <c r="Z63" s="58">
        <v>-35</v>
      </c>
      <c r="AA63" s="58">
        <v>-35</v>
      </c>
      <c r="AB63" s="58">
        <v>-40</v>
      </c>
      <c r="AC63" s="58">
        <v>-40</v>
      </c>
      <c r="AD63" s="58">
        <v>-45</v>
      </c>
      <c r="AE63">
        <v>-45</v>
      </c>
      <c r="AF63" s="58">
        <v>-45</v>
      </c>
      <c r="AG63">
        <v>-45</v>
      </c>
      <c r="AH63">
        <v>-45</v>
      </c>
    </row>
    <row r="64" spans="1:34">
      <c r="A64" s="58">
        <v>62</v>
      </c>
      <c r="B64" s="41" t="s">
        <v>449</v>
      </c>
      <c r="C64" t="s">
        <v>185</v>
      </c>
      <c r="D64">
        <v>0</v>
      </c>
      <c r="E64">
        <v>39.299999999999997</v>
      </c>
      <c r="F64">
        <v>10.29</v>
      </c>
      <c r="G64">
        <v>-11.03</v>
      </c>
      <c r="H64">
        <v>-0.64</v>
      </c>
      <c r="I64">
        <v>-1.39</v>
      </c>
      <c r="J64">
        <v>1.47</v>
      </c>
      <c r="K64">
        <v>-24.58</v>
      </c>
      <c r="L64">
        <v>10.83</v>
      </c>
      <c r="M64">
        <v>-8.9600000000000009</v>
      </c>
      <c r="N64">
        <v>-32.6</v>
      </c>
      <c r="O64">
        <v>0</v>
      </c>
      <c r="P64">
        <v>0</v>
      </c>
      <c r="Q64">
        <v>-3.1</v>
      </c>
      <c r="R64">
        <v>257.7</v>
      </c>
      <c r="S64">
        <v>164.7</v>
      </c>
      <c r="T64">
        <v>83.15</v>
      </c>
      <c r="U64">
        <v>48.94</v>
      </c>
      <c r="V64">
        <v>134.06</v>
      </c>
      <c r="W64">
        <v>568.41</v>
      </c>
      <c r="X64">
        <v>323.87</v>
      </c>
      <c r="Y64" s="58">
        <v>365.9</v>
      </c>
      <c r="Z64" s="58">
        <v>388.86</v>
      </c>
      <c r="AA64" s="58">
        <v>410.27</v>
      </c>
      <c r="AB64" s="58">
        <v>937.55</v>
      </c>
      <c r="AC64" s="58">
        <v>2010.01</v>
      </c>
      <c r="AD64" s="58">
        <v>-180</v>
      </c>
      <c r="AE64">
        <v>1290</v>
      </c>
      <c r="AF64" s="58">
        <v>1385</v>
      </c>
      <c r="AG64">
        <v>1485</v>
      </c>
      <c r="AH64">
        <v>1485</v>
      </c>
    </row>
    <row r="65" spans="1:34">
      <c r="A65" s="58">
        <v>63</v>
      </c>
      <c r="B65" s="42" t="s">
        <v>450</v>
      </c>
      <c r="C65" t="s">
        <v>186</v>
      </c>
      <c r="D65">
        <v>47.819999999999901</v>
      </c>
      <c r="E65">
        <v>4.93</v>
      </c>
      <c r="F65">
        <v>-94.75</v>
      </c>
      <c r="G65">
        <v>-383.42</v>
      </c>
      <c r="H65">
        <v>-447.93</v>
      </c>
      <c r="I65">
        <v>-433.16</v>
      </c>
      <c r="J65">
        <v>-308.27</v>
      </c>
      <c r="K65">
        <v>-281.48</v>
      </c>
      <c r="L65">
        <v>-259.25</v>
      </c>
      <c r="M65">
        <v>155.55000000000001</v>
      </c>
      <c r="N65">
        <v>67.129999999999797</v>
      </c>
      <c r="O65">
        <v>510.61999999999898</v>
      </c>
      <c r="P65">
        <v>374.23</v>
      </c>
      <c r="Q65">
        <v>-171.4</v>
      </c>
      <c r="R65">
        <v>518.49</v>
      </c>
      <c r="S65">
        <v>1197.1600000000001</v>
      </c>
      <c r="T65">
        <v>730.849999999999</v>
      </c>
      <c r="U65">
        <v>909.43999999999903</v>
      </c>
      <c r="V65">
        <v>1184.7</v>
      </c>
      <c r="W65">
        <v>855.92</v>
      </c>
      <c r="X65">
        <v>1218.25</v>
      </c>
      <c r="Y65" s="58">
        <v>1987.29999999999</v>
      </c>
      <c r="Z65" s="58">
        <v>1970.4399999999901</v>
      </c>
      <c r="AA65" s="58">
        <v>559.93999999999801</v>
      </c>
      <c r="AB65" s="58">
        <v>-156.719999999999</v>
      </c>
      <c r="AC65" s="58">
        <v>930.75999999999794</v>
      </c>
      <c r="AD65" s="58">
        <v>2358.7260000000001</v>
      </c>
      <c r="AE65">
        <v>3348.9679999999998</v>
      </c>
      <c r="AF65" s="58">
        <v>3893.654</v>
      </c>
      <c r="AG65">
        <v>4382.6229999999996</v>
      </c>
      <c r="AH65">
        <v>4607.6610000000001</v>
      </c>
    </row>
    <row r="66" spans="1:34">
      <c r="A66" s="58">
        <v>64</v>
      </c>
      <c r="B66" s="42" t="s">
        <v>451</v>
      </c>
      <c r="C66" t="s">
        <v>187</v>
      </c>
      <c r="D66">
        <v>92.29</v>
      </c>
      <c r="E66">
        <v>-3.5200000000000098</v>
      </c>
      <c r="F66">
        <v>-108.69</v>
      </c>
      <c r="G66">
        <v>-392.24</v>
      </c>
      <c r="H66">
        <v>-440.98</v>
      </c>
      <c r="I66">
        <v>-410.05</v>
      </c>
      <c r="J66">
        <v>-337.68</v>
      </c>
      <c r="K66">
        <v>-316.69</v>
      </c>
      <c r="L66">
        <v>-302.64999999999998</v>
      </c>
      <c r="M66">
        <v>109.12</v>
      </c>
      <c r="N66">
        <v>344.04</v>
      </c>
      <c r="O66">
        <v>1089.8900000000001</v>
      </c>
      <c r="P66">
        <v>1740.65</v>
      </c>
      <c r="Q66">
        <v>1736.31</v>
      </c>
      <c r="R66">
        <v>2033.9</v>
      </c>
      <c r="S66">
        <v>2479.23</v>
      </c>
      <c r="T66">
        <v>3359.09</v>
      </c>
      <c r="U66">
        <v>3802.71</v>
      </c>
      <c r="V66">
        <v>4317.8100000000004</v>
      </c>
      <c r="W66">
        <v>4564.07</v>
      </c>
      <c r="X66">
        <v>5513.21</v>
      </c>
      <c r="Y66" s="58">
        <v>6765.02</v>
      </c>
      <c r="Z66" s="58">
        <v>7121.68</v>
      </c>
      <c r="AA66" s="58">
        <v>7816.34</v>
      </c>
      <c r="AB66" s="58">
        <v>8760.57</v>
      </c>
      <c r="AC66" s="58">
        <v>10914.57</v>
      </c>
      <c r="AD66" s="58">
        <v>12684.57</v>
      </c>
      <c r="AE66">
        <v>14498.79</v>
      </c>
      <c r="AF66" s="58">
        <v>16193.47</v>
      </c>
      <c r="AG66">
        <v>17867.97</v>
      </c>
      <c r="AH66">
        <v>19488.97</v>
      </c>
    </row>
    <row r="67" spans="1:34">
      <c r="A67" s="58">
        <v>65</v>
      </c>
      <c r="B67" s="42" t="s">
        <v>452</v>
      </c>
      <c r="C67" s="10" t="s">
        <v>188</v>
      </c>
      <c r="E67">
        <v>39.4972586058391</v>
      </c>
      <c r="F67">
        <v>108.751854336929</v>
      </c>
      <c r="G67">
        <v>93.680506037677006</v>
      </c>
      <c r="H67">
        <v>53.576364183303802</v>
      </c>
      <c r="I67">
        <v>-65.818800181902901</v>
      </c>
      <c r="J67">
        <v>-39.701779608562497</v>
      </c>
      <c r="K67">
        <v>55.424878394574399</v>
      </c>
      <c r="L67">
        <v>-33.732009117426799</v>
      </c>
      <c r="M67">
        <v>-37.8001457468227</v>
      </c>
      <c r="N67">
        <v>253.38503046712901</v>
      </c>
      <c r="O67">
        <v>340.46585491879</v>
      </c>
      <c r="P67">
        <v>823.90197193993197</v>
      </c>
      <c r="Q67">
        <v>681.01406409218202</v>
      </c>
      <c r="R67">
        <v>367.29624570399699</v>
      </c>
      <c r="S67">
        <v>-381.79170691135897</v>
      </c>
      <c r="T67">
        <v>1335.8152381973</v>
      </c>
      <c r="U67">
        <v>-93.586626600682393</v>
      </c>
      <c r="V67">
        <v>-304.266566757362</v>
      </c>
      <c r="W67">
        <v>174.33288261069401</v>
      </c>
      <c r="X67">
        <v>-516.90997360604399</v>
      </c>
      <c r="Y67" s="58">
        <v>-15.230864767963</v>
      </c>
      <c r="Z67" s="58">
        <v>685.67003024336702</v>
      </c>
      <c r="AA67" s="58">
        <v>2027.7687166037399</v>
      </c>
      <c r="AB67" s="58">
        <v>1351.80386070144</v>
      </c>
      <c r="AC67" s="58">
        <v>210.84206309071001</v>
      </c>
      <c r="AD67" s="58">
        <v>723.73019999999997</v>
      </c>
      <c r="AE67">
        <v>737.42039999999997</v>
      </c>
      <c r="AF67" s="58">
        <v>1067.798</v>
      </c>
      <c r="AG67">
        <v>1107.3910000000001</v>
      </c>
      <c r="AH67">
        <v>1321.6569999999999</v>
      </c>
    </row>
    <row r="68" spans="1:34">
      <c r="A68" s="58">
        <v>66</v>
      </c>
      <c r="B68" s="42" t="s">
        <v>453</v>
      </c>
      <c r="C68" t="s">
        <v>189</v>
      </c>
      <c r="D68">
        <v>108.2</v>
      </c>
      <c r="E68">
        <v>89.8</v>
      </c>
      <c r="F68">
        <v>88.3</v>
      </c>
      <c r="G68">
        <v>68.900000000000006</v>
      </c>
      <c r="H68">
        <v>68.7</v>
      </c>
      <c r="I68">
        <v>-4.7699999999999996</v>
      </c>
      <c r="J68">
        <v>115.3</v>
      </c>
      <c r="K68">
        <v>135.19999999999999</v>
      </c>
      <c r="L68">
        <v>97.189999999999898</v>
      </c>
      <c r="M68">
        <v>28.4</v>
      </c>
      <c r="N68">
        <v>-34.5</v>
      </c>
      <c r="O68">
        <v>-61.7</v>
      </c>
      <c r="P68">
        <v>34.5</v>
      </c>
      <c r="Q68">
        <v>1014.6</v>
      </c>
      <c r="R68">
        <v>653.81999999999903</v>
      </c>
      <c r="S68">
        <v>1152.5999999999999</v>
      </c>
      <c r="T68">
        <v>548.01</v>
      </c>
      <c r="U68">
        <v>594.66999999999996</v>
      </c>
      <c r="V68">
        <v>131.56</v>
      </c>
      <c r="W68">
        <v>493.42</v>
      </c>
      <c r="X68">
        <v>676.3</v>
      </c>
      <c r="Y68" s="58">
        <v>748.10999999999899</v>
      </c>
      <c r="Z68" s="58">
        <v>798.06</v>
      </c>
      <c r="AA68" s="58">
        <v>739.099999999999</v>
      </c>
      <c r="AB68" s="58">
        <v>469.73</v>
      </c>
      <c r="AC68" s="58">
        <v>4362.43</v>
      </c>
      <c r="AD68" s="58">
        <v>2580</v>
      </c>
      <c r="AE68">
        <v>1910</v>
      </c>
      <c r="AF68" s="58">
        <v>880</v>
      </c>
      <c r="AG68">
        <v>620</v>
      </c>
      <c r="AH68">
        <v>559</v>
      </c>
    </row>
    <row r="69" spans="1:34">
      <c r="A69" s="58">
        <v>67</v>
      </c>
      <c r="B69" s="42" t="s">
        <v>454</v>
      </c>
      <c r="C69" t="s">
        <v>190</v>
      </c>
      <c r="D69">
        <v>401.8</v>
      </c>
      <c r="E69">
        <v>585.70000000000005</v>
      </c>
      <c r="F69">
        <v>479.9</v>
      </c>
      <c r="G69">
        <v>140.6</v>
      </c>
      <c r="H69">
        <v>428.6</v>
      </c>
      <c r="I69">
        <v>373.8</v>
      </c>
      <c r="J69">
        <v>436.3</v>
      </c>
      <c r="K69">
        <v>373.7</v>
      </c>
      <c r="L69">
        <v>744</v>
      </c>
      <c r="M69">
        <v>1057.0999999999999</v>
      </c>
      <c r="N69">
        <v>1208.9000000000001</v>
      </c>
      <c r="O69">
        <v>2640.9</v>
      </c>
      <c r="P69">
        <v>3188.3</v>
      </c>
      <c r="Q69">
        <v>2728.4</v>
      </c>
      <c r="R69">
        <v>1897.6</v>
      </c>
      <c r="S69">
        <v>1639.6</v>
      </c>
      <c r="T69">
        <v>2159.3000000000002</v>
      </c>
      <c r="U69">
        <v>2698.2</v>
      </c>
      <c r="V69">
        <v>1679.6</v>
      </c>
      <c r="W69">
        <v>2263.1999999999998</v>
      </c>
      <c r="X69">
        <v>3445.8</v>
      </c>
      <c r="Y69" s="58">
        <v>4288.2</v>
      </c>
      <c r="Z69" s="58">
        <v>2503</v>
      </c>
      <c r="AA69" s="58">
        <v>884.4</v>
      </c>
      <c r="AB69" s="58">
        <v>1493.2</v>
      </c>
      <c r="AC69" s="58">
        <v>2800</v>
      </c>
      <c r="AD69" s="58">
        <v>4221.1170000000002</v>
      </c>
      <c r="AE69">
        <v>4469.6360000000004</v>
      </c>
      <c r="AF69" s="58">
        <v>4625.6629999999996</v>
      </c>
      <c r="AG69">
        <v>4940.2960000000003</v>
      </c>
      <c r="AH69">
        <v>4267.7719999999999</v>
      </c>
    </row>
    <row r="70" spans="1:34">
      <c r="A70" s="58">
        <v>68</v>
      </c>
      <c r="B70" s="42" t="s">
        <v>455</v>
      </c>
      <c r="C70" t="s">
        <v>191</v>
      </c>
      <c r="D70">
        <v>199.2</v>
      </c>
      <c r="E70">
        <v>663.1</v>
      </c>
      <c r="F70">
        <v>1033.0999999999999</v>
      </c>
      <c r="G70">
        <v>1134.0999999999999</v>
      </c>
      <c r="H70">
        <v>1345.8</v>
      </c>
      <c r="I70">
        <v>1534.9</v>
      </c>
      <c r="J70">
        <v>1745.4</v>
      </c>
      <c r="K70">
        <v>1915.7</v>
      </c>
      <c r="L70">
        <v>2262.5</v>
      </c>
      <c r="M70">
        <v>2814</v>
      </c>
      <c r="N70">
        <v>3480.9</v>
      </c>
      <c r="O70">
        <v>4967.3999999999996</v>
      </c>
      <c r="P70">
        <v>6876</v>
      </c>
      <c r="Q70">
        <v>8706.7000000000007</v>
      </c>
      <c r="R70">
        <v>9842.6</v>
      </c>
      <c r="S70">
        <v>10762.5</v>
      </c>
      <c r="T70">
        <v>12042.9</v>
      </c>
      <c r="U70">
        <v>13677</v>
      </c>
      <c r="V70">
        <v>14686.8</v>
      </c>
      <c r="W70">
        <v>15968.5</v>
      </c>
      <c r="X70">
        <v>17487</v>
      </c>
      <c r="Y70" s="58">
        <v>19298.8</v>
      </c>
      <c r="Z70" s="58">
        <v>20296.2</v>
      </c>
      <c r="AA70" s="58">
        <v>20645.2</v>
      </c>
      <c r="AB70" s="58">
        <v>21175</v>
      </c>
      <c r="AC70" s="58">
        <v>22075.599999999999</v>
      </c>
      <c r="AD70" s="58">
        <v>23386.51</v>
      </c>
      <c r="AE70">
        <v>24819.08</v>
      </c>
      <c r="AF70" s="58">
        <v>26301.67</v>
      </c>
      <c r="AG70">
        <v>27885.09</v>
      </c>
      <c r="AH70">
        <v>29252.97</v>
      </c>
    </row>
    <row r="71" spans="1:34">
      <c r="A71" s="58">
        <v>69</v>
      </c>
      <c r="B71" s="42" t="s">
        <v>456</v>
      </c>
      <c r="C71" t="s">
        <v>142</v>
      </c>
      <c r="D71">
        <v>-123.4</v>
      </c>
      <c r="E71">
        <v>-234.91</v>
      </c>
      <c r="F71">
        <v>-317.849999999999</v>
      </c>
      <c r="G71">
        <v>-206.36</v>
      </c>
      <c r="H71">
        <v>-275.27999999999901</v>
      </c>
      <c r="I71">
        <v>-119.32</v>
      </c>
      <c r="J71">
        <v>-48.540000000000198</v>
      </c>
      <c r="K71">
        <v>-14.2800000000002</v>
      </c>
      <c r="L71">
        <v>-48.2199999999997</v>
      </c>
      <c r="M71">
        <v>362.76</v>
      </c>
      <c r="N71">
        <v>256.31</v>
      </c>
      <c r="O71">
        <v>465.94</v>
      </c>
      <c r="P71">
        <v>131.63999999999999</v>
      </c>
      <c r="Q71">
        <v>-390.63999999999902</v>
      </c>
      <c r="R71">
        <v>-1406.96999999999</v>
      </c>
      <c r="S71">
        <v>-964.4</v>
      </c>
      <c r="T71">
        <v>-234.39</v>
      </c>
      <c r="U71">
        <v>-163.26999999999899</v>
      </c>
      <c r="V71">
        <v>-322.58999999999997</v>
      </c>
      <c r="W71">
        <v>-605.49</v>
      </c>
      <c r="X71">
        <v>-373.23</v>
      </c>
      <c r="Y71" s="58">
        <v>-510.81</v>
      </c>
      <c r="Z71" s="58">
        <v>-357.68</v>
      </c>
      <c r="AA71" s="58">
        <v>-324.84999999999701</v>
      </c>
      <c r="AB71" s="58">
        <v>-1352.46999999999</v>
      </c>
      <c r="AC71" s="58">
        <v>-4574.16</v>
      </c>
      <c r="AD71" s="58">
        <v>-3980</v>
      </c>
      <c r="AE71">
        <v>-2777</v>
      </c>
      <c r="AF71" s="58">
        <v>-1943</v>
      </c>
      <c r="AG71">
        <v>-1914</v>
      </c>
      <c r="AH71">
        <v>-1914</v>
      </c>
    </row>
    <row r="72" spans="1:34">
      <c r="A72" s="58">
        <v>70</v>
      </c>
      <c r="B72" s="42" t="s">
        <v>457</v>
      </c>
      <c r="C72" t="s">
        <v>143</v>
      </c>
      <c r="D72">
        <v>-87.5</v>
      </c>
      <c r="E72">
        <v>-186.91</v>
      </c>
      <c r="F72">
        <v>-270.33999999999901</v>
      </c>
      <c r="G72">
        <v>-196.62</v>
      </c>
      <c r="H72">
        <v>-279.23999999999899</v>
      </c>
      <c r="I72">
        <v>-79.920000000000101</v>
      </c>
      <c r="J72">
        <v>17.779999999999699</v>
      </c>
      <c r="K72">
        <v>49.019999999999698</v>
      </c>
      <c r="L72">
        <v>110.69</v>
      </c>
      <c r="M72">
        <v>715.56</v>
      </c>
      <c r="N72">
        <v>477.41</v>
      </c>
      <c r="O72">
        <v>626.44000000000005</v>
      </c>
      <c r="P72">
        <v>708.44</v>
      </c>
      <c r="Q72">
        <v>435.86</v>
      </c>
      <c r="R72">
        <v>-142.879999999999</v>
      </c>
      <c r="S72">
        <v>356</v>
      </c>
      <c r="T72">
        <v>1257.32</v>
      </c>
      <c r="U72">
        <v>1473.43</v>
      </c>
      <c r="V72">
        <v>943.26999999999896</v>
      </c>
      <c r="W72">
        <v>723.70999999999901</v>
      </c>
      <c r="X72">
        <v>1048.08</v>
      </c>
      <c r="Y72" s="58">
        <v>850.979999999999</v>
      </c>
      <c r="Z72" s="58">
        <v>1726.82</v>
      </c>
      <c r="AA72" s="58">
        <v>2329.36</v>
      </c>
      <c r="AB72" s="58">
        <v>2387.9499999999998</v>
      </c>
      <c r="AC72" s="58">
        <v>-552.63999999999896</v>
      </c>
      <c r="AD72" s="58">
        <v>160</v>
      </c>
      <c r="AE72">
        <v>2253</v>
      </c>
      <c r="AF72" s="58">
        <v>2481</v>
      </c>
      <c r="AG72">
        <v>2985</v>
      </c>
      <c r="AH72">
        <v>3445</v>
      </c>
    </row>
    <row r="73" spans="1:34">
      <c r="A73" s="58">
        <v>71</v>
      </c>
      <c r="B73" s="42" t="s">
        <v>458</v>
      </c>
      <c r="C73" t="s">
        <v>8</v>
      </c>
      <c r="D73">
        <v>16.899999999999999</v>
      </c>
      <c r="E73">
        <v>31.51</v>
      </c>
      <c r="F73">
        <v>97.56</v>
      </c>
      <c r="G73">
        <v>90.08</v>
      </c>
      <c r="H73">
        <v>36.729999999999997</v>
      </c>
      <c r="I73">
        <v>37.21</v>
      </c>
      <c r="J73">
        <v>69.099999999999994</v>
      </c>
      <c r="K73">
        <v>66.33</v>
      </c>
      <c r="L73">
        <v>69.2</v>
      </c>
      <c r="M73">
        <v>209.5</v>
      </c>
      <c r="N73">
        <v>294.3</v>
      </c>
      <c r="O73">
        <v>377.7</v>
      </c>
      <c r="P73">
        <v>479.4</v>
      </c>
      <c r="Q73">
        <v>484.25</v>
      </c>
      <c r="R73">
        <v>487.04</v>
      </c>
      <c r="S73">
        <v>526.28</v>
      </c>
      <c r="T73">
        <v>515.41999999999996</v>
      </c>
      <c r="U73">
        <v>618.22</v>
      </c>
      <c r="V73">
        <v>536</v>
      </c>
      <c r="W73">
        <v>597.79999999999995</v>
      </c>
      <c r="X73">
        <v>633.53</v>
      </c>
      <c r="Y73" s="58">
        <v>592.14</v>
      </c>
      <c r="Z73" s="58">
        <v>791.62</v>
      </c>
      <c r="AA73" s="58">
        <v>909.92</v>
      </c>
      <c r="AB73" s="58">
        <v>996.41</v>
      </c>
      <c r="AC73" s="58">
        <v>982.5</v>
      </c>
      <c r="AD73" s="58">
        <v>1200</v>
      </c>
      <c r="AE73">
        <v>1100</v>
      </c>
      <c r="AF73" s="58">
        <v>1200</v>
      </c>
      <c r="AG73">
        <v>1280</v>
      </c>
      <c r="AH73">
        <v>1300</v>
      </c>
    </row>
    <row r="74" spans="1:34">
      <c r="A74" s="58">
        <v>72</v>
      </c>
      <c r="B74" s="42" t="s">
        <v>459</v>
      </c>
      <c r="C74" t="s">
        <v>192</v>
      </c>
      <c r="D74">
        <v>0</v>
      </c>
      <c r="E74">
        <v>0</v>
      </c>
      <c r="F74">
        <v>0.49</v>
      </c>
      <c r="G74">
        <v>0</v>
      </c>
      <c r="H74">
        <v>0</v>
      </c>
      <c r="I74">
        <v>0</v>
      </c>
      <c r="J74">
        <v>3.59</v>
      </c>
      <c r="K74">
        <v>0</v>
      </c>
      <c r="L74">
        <v>0</v>
      </c>
      <c r="M74">
        <v>0</v>
      </c>
      <c r="N74">
        <v>1.1100000000000001</v>
      </c>
      <c r="O74">
        <v>4.84</v>
      </c>
      <c r="P74">
        <v>81.92</v>
      </c>
      <c r="Q74">
        <v>41.48</v>
      </c>
      <c r="R74">
        <v>5.8</v>
      </c>
      <c r="S74">
        <v>8.6199999999999903</v>
      </c>
      <c r="T74">
        <v>2.11</v>
      </c>
      <c r="U74">
        <v>1.32</v>
      </c>
      <c r="V74">
        <v>1.49</v>
      </c>
      <c r="W74">
        <v>2.84</v>
      </c>
      <c r="X74">
        <v>3.26</v>
      </c>
      <c r="Y74" s="58">
        <v>0.17</v>
      </c>
      <c r="Z74" s="58">
        <v>0.66</v>
      </c>
      <c r="AA74" s="58">
        <v>1.52</v>
      </c>
      <c r="AB74" s="58">
        <v>5.03</v>
      </c>
      <c r="AC74" s="58">
        <v>0.9</v>
      </c>
      <c r="AD74" s="58">
        <v>5.8775940000000002</v>
      </c>
      <c r="AE74">
        <v>6.5106109999999999</v>
      </c>
      <c r="AF74" s="58">
        <v>7.0747549999999997</v>
      </c>
      <c r="AG74">
        <v>7.6659220000000001</v>
      </c>
      <c r="AH74">
        <v>8.3064859999999996</v>
      </c>
    </row>
    <row r="75" spans="1:34">
      <c r="A75" s="58">
        <v>73</v>
      </c>
      <c r="B75" s="42" t="s">
        <v>460</v>
      </c>
      <c r="C75" t="s">
        <v>36</v>
      </c>
      <c r="D75">
        <v>-62.47</v>
      </c>
      <c r="E75">
        <v>-79.540000000000006</v>
      </c>
      <c r="F75">
        <v>-106.76</v>
      </c>
      <c r="G75">
        <v>-40.03</v>
      </c>
      <c r="H75">
        <v>-215.56</v>
      </c>
      <c r="I75">
        <v>-259.58999999999997</v>
      </c>
      <c r="J75">
        <v>-267.27</v>
      </c>
      <c r="K75">
        <v>-257.48</v>
      </c>
      <c r="L75">
        <v>-299.37</v>
      </c>
      <c r="M75">
        <v>-447.83</v>
      </c>
      <c r="N75">
        <v>-588.38</v>
      </c>
      <c r="O75">
        <v>-978.99</v>
      </c>
      <c r="P75">
        <v>-1529.02</v>
      </c>
      <c r="Q75">
        <v>-1633.75</v>
      </c>
      <c r="R75">
        <v>-1638.28</v>
      </c>
      <c r="S75">
        <v>-1835.23</v>
      </c>
      <c r="T75">
        <v>-1780.93</v>
      </c>
      <c r="U75">
        <v>-2014.53</v>
      </c>
      <c r="V75">
        <v>-2700.81</v>
      </c>
      <c r="W75">
        <v>-3653.64</v>
      </c>
      <c r="X75">
        <v>-4458.84</v>
      </c>
      <c r="Y75" s="58">
        <v>-6248.01</v>
      </c>
      <c r="Z75" s="58">
        <v>-6846.99</v>
      </c>
      <c r="AA75" s="58">
        <v>-7470.6</v>
      </c>
      <c r="AB75" s="58">
        <v>-8557.24</v>
      </c>
      <c r="AC75" s="58">
        <v>-10724.85</v>
      </c>
      <c r="AD75" s="58">
        <v>-11871.47</v>
      </c>
      <c r="AE75">
        <v>-13243.12</v>
      </c>
      <c r="AF75" s="58">
        <v>-14733.64</v>
      </c>
      <c r="AG75">
        <v>-16348.7</v>
      </c>
      <c r="AH75">
        <v>-18098.71</v>
      </c>
    </row>
    <row r="76" spans="1:34">
      <c r="A76" s="58">
        <v>74</v>
      </c>
      <c r="B76" s="42" t="s">
        <v>461</v>
      </c>
      <c r="C76" t="s">
        <v>37</v>
      </c>
      <c r="D76">
        <v>1.46</v>
      </c>
      <c r="E76">
        <v>-14.56</v>
      </c>
      <c r="F76">
        <v>-6.15</v>
      </c>
      <c r="G76">
        <v>152.03</v>
      </c>
      <c r="H76">
        <v>54</v>
      </c>
      <c r="I76">
        <v>16.809999999999999</v>
      </c>
      <c r="J76">
        <v>28.67</v>
      </c>
      <c r="K76">
        <v>77.09</v>
      </c>
      <c r="L76">
        <v>103.36</v>
      </c>
      <c r="M76">
        <v>52.86</v>
      </c>
      <c r="N76">
        <v>17.489999999999998</v>
      </c>
      <c r="O76">
        <v>9.94</v>
      </c>
      <c r="P76">
        <v>-55.53</v>
      </c>
      <c r="Q76">
        <v>-127.03</v>
      </c>
      <c r="R76">
        <v>-162.6</v>
      </c>
      <c r="S76">
        <v>-147.32</v>
      </c>
      <c r="T76">
        <v>41</v>
      </c>
      <c r="U76">
        <v>41.17</v>
      </c>
      <c r="V76">
        <v>-79.510000000000005</v>
      </c>
      <c r="W76">
        <v>-208.4</v>
      </c>
      <c r="X76">
        <v>-927.49</v>
      </c>
      <c r="Y76" s="58">
        <v>-1499.99</v>
      </c>
      <c r="Z76" s="58">
        <v>-1512.08</v>
      </c>
      <c r="AA76" s="58">
        <v>-1696.97</v>
      </c>
      <c r="AB76" s="58">
        <v>-2505.0500000000002</v>
      </c>
      <c r="AC76" s="58">
        <v>-3748.17</v>
      </c>
      <c r="AD76" s="58">
        <v>-3437.4369999999999</v>
      </c>
      <c r="AE76">
        <v>-3752.424</v>
      </c>
      <c r="AF76" s="58">
        <v>-4094.7049999999999</v>
      </c>
      <c r="AG76">
        <v>-4465.5870000000004</v>
      </c>
      <c r="AH76">
        <v>-4867.46</v>
      </c>
    </row>
    <row r="77" spans="1:34">
      <c r="A77" s="58">
        <v>75</v>
      </c>
      <c r="B77" s="42" t="s">
        <v>462</v>
      </c>
      <c r="C77" t="s">
        <v>193</v>
      </c>
      <c r="E77">
        <v>16.4124125960439</v>
      </c>
      <c r="F77">
        <v>28.5495975862517</v>
      </c>
      <c r="G77">
        <v>28.3102169455344</v>
      </c>
      <c r="H77">
        <v>202.568853175854</v>
      </c>
      <c r="I77">
        <v>50.759792780777197</v>
      </c>
      <c r="J77">
        <v>25.905918261907001</v>
      </c>
      <c r="K77">
        <v>-3.7411524829284</v>
      </c>
      <c r="L77">
        <v>40.560350988643599</v>
      </c>
      <c r="M77">
        <v>136.497890939098</v>
      </c>
      <c r="N77">
        <v>142.359642482948</v>
      </c>
      <c r="O77">
        <v>410.00915228587098</v>
      </c>
      <c r="P77">
        <v>581.38925055028801</v>
      </c>
      <c r="Q77">
        <v>146.71667827668401</v>
      </c>
      <c r="R77">
        <v>0.18415145266119901</v>
      </c>
      <c r="S77">
        <v>173.685440188602</v>
      </c>
      <c r="T77">
        <v>11.066222895955001</v>
      </c>
      <c r="U77">
        <v>238.94925423831501</v>
      </c>
      <c r="V77">
        <v>632.86144200038905</v>
      </c>
      <c r="W77">
        <v>887.80618257853905</v>
      </c>
      <c r="X77">
        <v>554.97799170683504</v>
      </c>
      <c r="Y77" s="58">
        <v>1593.20710346941</v>
      </c>
      <c r="Z77" s="58">
        <v>639.20538226209396</v>
      </c>
      <c r="AA77" s="58">
        <v>637.96349941795097</v>
      </c>
      <c r="AB77" s="58">
        <v>1059.7227080677901</v>
      </c>
      <c r="AC77" s="58">
        <v>2133.18814484824</v>
      </c>
      <c r="AD77" s="58">
        <v>1238.2940000000001</v>
      </c>
      <c r="AE77">
        <v>1371.6579999999999</v>
      </c>
      <c r="AF77" s="58">
        <v>1490.5129999999999</v>
      </c>
      <c r="AG77">
        <v>1615.06</v>
      </c>
      <c r="AH77">
        <v>1750.0139999999999</v>
      </c>
    </row>
    <row r="78" spans="1:34">
      <c r="A78" s="58">
        <v>76</v>
      </c>
      <c r="B78" s="42" t="s">
        <v>463</v>
      </c>
      <c r="C78" t="s">
        <v>194</v>
      </c>
      <c r="E78">
        <v>1.4843033139826201</v>
      </c>
      <c r="F78">
        <v>35.310354688146397</v>
      </c>
      <c r="G78">
        <v>88.587507606884103</v>
      </c>
      <c r="H78">
        <v>76.234260364406893</v>
      </c>
      <c r="I78">
        <v>6.9766885216839896</v>
      </c>
      <c r="J78">
        <v>20.797326995212501</v>
      </c>
      <c r="K78">
        <v>38.469512923305601</v>
      </c>
      <c r="L78">
        <v>68.701179333602298</v>
      </c>
      <c r="M78">
        <v>103.603897890741</v>
      </c>
      <c r="N78">
        <v>102.390370007451</v>
      </c>
      <c r="O78">
        <v>359.27198689901599</v>
      </c>
      <c r="P78">
        <v>402.23406253974201</v>
      </c>
      <c r="Q78">
        <v>148.476922701109</v>
      </c>
      <c r="R78">
        <v>-13.2810372935497</v>
      </c>
      <c r="S78">
        <v>292.10609203975997</v>
      </c>
      <c r="T78">
        <v>46.117840385069997</v>
      </c>
      <c r="U78">
        <v>213.303828665677</v>
      </c>
      <c r="V78">
        <v>708.847146797145</v>
      </c>
      <c r="W78">
        <v>1071.7908174224301</v>
      </c>
      <c r="X78">
        <v>1118.6110992838801</v>
      </c>
      <c r="Y78" s="58">
        <v>1671.7032850198</v>
      </c>
      <c r="Z78" s="58">
        <v>503.39282217818601</v>
      </c>
      <c r="AA78" s="58">
        <v>709.58804320986405</v>
      </c>
      <c r="AB78" s="58">
        <v>816.36817151020296</v>
      </c>
      <c r="AC78" s="58">
        <v>2185.5049321575998</v>
      </c>
      <c r="AD78" s="58">
        <v>953.9325</v>
      </c>
      <c r="AE78">
        <v>1056.671</v>
      </c>
      <c r="AF78" s="58">
        <v>1148.232</v>
      </c>
      <c r="AG78">
        <v>1244.1780000000001</v>
      </c>
      <c r="AH78">
        <v>1348.1410000000001</v>
      </c>
    </row>
    <row r="79" spans="1:34">
      <c r="A79" s="58">
        <v>77</v>
      </c>
      <c r="B79" s="42" t="s">
        <v>464</v>
      </c>
      <c r="C79" t="s">
        <v>195</v>
      </c>
      <c r="E79">
        <v>14.9281092820613</v>
      </c>
      <c r="F79">
        <v>-6.7607571018947699</v>
      </c>
      <c r="G79">
        <v>-60.277290661349703</v>
      </c>
      <c r="H79">
        <v>126.334592811448</v>
      </c>
      <c r="I79">
        <v>43.7831042590932</v>
      </c>
      <c r="J79">
        <v>5.1085912666944999</v>
      </c>
      <c r="K79">
        <v>-42.210665406234</v>
      </c>
      <c r="L79">
        <v>-28.140828344958699</v>
      </c>
      <c r="M79">
        <v>32.8939930483578</v>
      </c>
      <c r="N79">
        <v>39.969272475497199</v>
      </c>
      <c r="O79">
        <v>50.737165386855203</v>
      </c>
      <c r="P79">
        <v>179.155188010545</v>
      </c>
      <c r="Q79">
        <v>-1.7602444244250901</v>
      </c>
      <c r="R79">
        <v>13.465188746210901</v>
      </c>
      <c r="S79">
        <v>-118.420651851157</v>
      </c>
      <c r="T79">
        <v>-35.051617489114903</v>
      </c>
      <c r="U79">
        <v>25.645425572637599</v>
      </c>
      <c r="V79">
        <v>-75.9857047967553</v>
      </c>
      <c r="W79">
        <v>-183.984634843891</v>
      </c>
      <c r="X79">
        <v>-563.63310757705301</v>
      </c>
      <c r="Y79" s="58">
        <v>-78.496181550389593</v>
      </c>
      <c r="Z79" s="58">
        <v>135.81256008390801</v>
      </c>
      <c r="AA79" s="58">
        <v>-71.624543791912402</v>
      </c>
      <c r="AB79" s="58">
        <v>243.354536557594</v>
      </c>
      <c r="AC79" s="58">
        <v>-52.316787309355703</v>
      </c>
      <c r="AD79" s="58">
        <v>284.36169999999998</v>
      </c>
      <c r="AE79">
        <v>314.98739999999998</v>
      </c>
      <c r="AF79" s="58">
        <v>342.28109999999998</v>
      </c>
      <c r="AG79">
        <v>370.88209999999998</v>
      </c>
      <c r="AH79">
        <v>401.87299999999999</v>
      </c>
    </row>
    <row r="80" spans="1:34">
      <c r="A80" s="58">
        <v>78</v>
      </c>
      <c r="B80" s="42" t="s">
        <v>465</v>
      </c>
      <c r="C80" t="s">
        <v>38</v>
      </c>
      <c r="D80">
        <v>0.24264803231971499</v>
      </c>
      <c r="E80">
        <v>0.33393801139418999</v>
      </c>
      <c r="F80">
        <v>0.36182554786356602</v>
      </c>
      <c r="G80">
        <v>0.34923404099188599</v>
      </c>
      <c r="H80">
        <v>0.49958240159599199</v>
      </c>
      <c r="I80">
        <v>0.50551316198511798</v>
      </c>
      <c r="J80">
        <v>0.52481611667890204</v>
      </c>
      <c r="K80">
        <v>0.54738752529308699</v>
      </c>
      <c r="L80">
        <v>0.58303927505605102</v>
      </c>
      <c r="M80">
        <v>0.58727353797489901</v>
      </c>
      <c r="N80">
        <v>0.636246565834791</v>
      </c>
      <c r="O80">
        <v>0.69823914703817203</v>
      </c>
      <c r="P80">
        <v>0.760400951036457</v>
      </c>
      <c r="Q80">
        <v>0.84414204076300603</v>
      </c>
      <c r="R80">
        <v>0.928707459284977</v>
      </c>
      <c r="S80">
        <v>0.95506245256753897</v>
      </c>
      <c r="T80">
        <v>1.0259506244039001</v>
      </c>
      <c r="U80">
        <v>0.992536408553783</v>
      </c>
      <c r="V80">
        <v>0.96307281984465798</v>
      </c>
      <c r="W80">
        <v>0.979660367814567</v>
      </c>
      <c r="X80">
        <v>1.00000050907709</v>
      </c>
      <c r="Y80" s="58">
        <v>1.0161736522231799</v>
      </c>
      <c r="Z80" s="58">
        <v>1.05624586858672</v>
      </c>
      <c r="AA80" s="58">
        <v>1.0735449723944299</v>
      </c>
      <c r="AB80" s="58">
        <v>1.12762310380308</v>
      </c>
      <c r="AC80" s="58">
        <v>1.14709406803539</v>
      </c>
      <c r="AD80" s="58">
        <v>1.267671</v>
      </c>
      <c r="AE80">
        <v>1.3259879999999999</v>
      </c>
      <c r="AF80" s="58">
        <v>1.3710230000000001</v>
      </c>
      <c r="AG80">
        <v>1.4140710000000001</v>
      </c>
      <c r="AH80">
        <v>1.4582029999999999</v>
      </c>
    </row>
    <row r="81" spans="1:34">
      <c r="A81" s="58">
        <v>79</v>
      </c>
      <c r="B81" s="42" t="s">
        <v>553</v>
      </c>
      <c r="C81" t="s">
        <v>196</v>
      </c>
      <c r="D81">
        <v>0.8115</v>
      </c>
      <c r="E81">
        <v>0.81969999999999998</v>
      </c>
      <c r="F81">
        <v>0.79949999999999999</v>
      </c>
      <c r="G81">
        <v>0.75129999999999997</v>
      </c>
      <c r="H81">
        <v>0.75780000000000003</v>
      </c>
      <c r="I81">
        <v>0.80689999999999995</v>
      </c>
      <c r="J81">
        <v>0.77839999999999998</v>
      </c>
      <c r="K81">
        <v>0.7591</v>
      </c>
      <c r="L81">
        <v>0.78149999999999997</v>
      </c>
      <c r="M81">
        <v>0.8256</v>
      </c>
      <c r="N81">
        <v>0.88759999999999994</v>
      </c>
      <c r="O81">
        <v>0.93079999999999996</v>
      </c>
      <c r="P81">
        <v>0.97009999999999996</v>
      </c>
      <c r="Q81">
        <v>1.0817000000000001</v>
      </c>
      <c r="R81">
        <v>0.95740000000000003</v>
      </c>
      <c r="S81">
        <v>1.0230999999999999</v>
      </c>
      <c r="T81">
        <v>1.1347</v>
      </c>
      <c r="U81">
        <v>1.1378999999999999</v>
      </c>
      <c r="V81">
        <v>1.1253</v>
      </c>
      <c r="W81">
        <v>1.1132</v>
      </c>
      <c r="X81">
        <v>1</v>
      </c>
      <c r="Y81" s="58">
        <v>0.9667</v>
      </c>
      <c r="Z81" s="58">
        <v>0.99480000000000002</v>
      </c>
      <c r="AA81" s="58">
        <v>1.0259</v>
      </c>
      <c r="AB81" s="58">
        <v>1.0127999999999999</v>
      </c>
      <c r="AC81" s="58">
        <v>0.98760000000000003</v>
      </c>
      <c r="AD81" s="58">
        <v>1.017228</v>
      </c>
      <c r="AE81">
        <v>1.0477449999999999</v>
      </c>
      <c r="AF81" s="58">
        <v>1.0791770000000001</v>
      </c>
      <c r="AG81">
        <v>1.111553</v>
      </c>
      <c r="AH81">
        <v>1.1448990000000001</v>
      </c>
    </row>
    <row r="82" spans="1:34">
      <c r="A82" s="58">
        <v>80</v>
      </c>
      <c r="B82" s="42" t="s">
        <v>466</v>
      </c>
      <c r="C82" t="s">
        <v>32</v>
      </c>
      <c r="D82">
        <v>0.23929486636403899</v>
      </c>
      <c r="E82">
        <v>0.335510960549606</v>
      </c>
      <c r="F82">
        <v>0.35744668153640702</v>
      </c>
      <c r="G82">
        <v>0.38223988227063099</v>
      </c>
      <c r="H82">
        <v>0.41941961302846298</v>
      </c>
      <c r="I82">
        <v>0.43904615359115101</v>
      </c>
      <c r="J82">
        <v>0.462653736866799</v>
      </c>
      <c r="K82">
        <v>0.490041515811307</v>
      </c>
      <c r="L82">
        <v>0.50682299809123699</v>
      </c>
      <c r="M82">
        <v>0.54923181574206403</v>
      </c>
      <c r="N82">
        <v>0.59277027580712605</v>
      </c>
      <c r="O82">
        <v>0.64306495019431498</v>
      </c>
      <c r="P82">
        <v>0.70392054640686097</v>
      </c>
      <c r="Q82">
        <v>0.77000144281760796</v>
      </c>
      <c r="R82">
        <v>0.754265679626551</v>
      </c>
      <c r="S82">
        <v>0.81910770979397596</v>
      </c>
      <c r="T82">
        <v>0.89081481134440399</v>
      </c>
      <c r="U82">
        <v>0.89455033020784902</v>
      </c>
      <c r="V82">
        <v>0.90664056851936803</v>
      </c>
      <c r="W82">
        <v>0.94492699943226799</v>
      </c>
      <c r="X82">
        <v>1</v>
      </c>
      <c r="Y82" s="58">
        <v>1.0262</v>
      </c>
      <c r="Z82" s="58">
        <v>1.1133</v>
      </c>
      <c r="AA82" s="58">
        <v>1.1618999999999999</v>
      </c>
      <c r="AB82" s="58">
        <v>1.2222</v>
      </c>
      <c r="AC82" s="58">
        <v>1.3065</v>
      </c>
      <c r="AD82" s="58">
        <v>1.4110199999999999</v>
      </c>
      <c r="AE82">
        <v>1.4745159999999999</v>
      </c>
      <c r="AF82" s="58">
        <v>1.518751</v>
      </c>
      <c r="AG82">
        <v>1.564314</v>
      </c>
      <c r="AH82">
        <v>1.611243</v>
      </c>
    </row>
    <row r="83" spans="1:34">
      <c r="A83" s="58">
        <v>81</v>
      </c>
      <c r="B83" s="42" t="s">
        <v>467</v>
      </c>
      <c r="C83" t="s">
        <v>197</v>
      </c>
      <c r="E83">
        <v>0.65758740395607995</v>
      </c>
      <c r="F83">
        <v>-1.3295975862517</v>
      </c>
      <c r="G83">
        <v>-95.040216945534397</v>
      </c>
      <c r="H83">
        <v>-27.0388531758549</v>
      </c>
      <c r="I83">
        <v>-6.7297927807772702</v>
      </c>
      <c r="J83">
        <v>-18.225918261907001</v>
      </c>
      <c r="K83">
        <v>-6.0488475170715503</v>
      </c>
      <c r="L83">
        <v>1.3296490113563799</v>
      </c>
      <c r="M83">
        <v>11.962109060901099</v>
      </c>
      <c r="N83">
        <v>-1.80964248294835</v>
      </c>
      <c r="O83">
        <v>-19.399152285871502</v>
      </c>
      <c r="P83">
        <v>-31.359250550288301</v>
      </c>
      <c r="Q83">
        <v>-41.986678276684401</v>
      </c>
      <c r="R83">
        <v>4.34584854733877</v>
      </c>
      <c r="S83">
        <v>23.2645598113976</v>
      </c>
      <c r="T83">
        <v>-65.366222895955005</v>
      </c>
      <c r="U83">
        <v>-5.34925423831546</v>
      </c>
      <c r="V83">
        <v>53.418557999610101</v>
      </c>
      <c r="W83">
        <v>65.023817421460393</v>
      </c>
      <c r="X83">
        <v>250.22200829316401</v>
      </c>
      <c r="Y83" s="58">
        <v>195.96289653058</v>
      </c>
      <c r="Z83" s="58">
        <v>-40.225382262095103</v>
      </c>
      <c r="AA83" s="58">
        <v>-14.353499417951101</v>
      </c>
      <c r="AB83" s="58">
        <v>26.917291932201401</v>
      </c>
      <c r="AC83" s="58">
        <v>34.421855151751501</v>
      </c>
      <c r="AD83" s="58">
        <v>-91.678150000000002</v>
      </c>
      <c r="AE83">
        <v>0</v>
      </c>
      <c r="AF83" s="58">
        <v>0</v>
      </c>
      <c r="AG83">
        <v>0</v>
      </c>
      <c r="AH83">
        <v>0</v>
      </c>
    </row>
    <row r="84" spans="1:34">
      <c r="A84" s="58">
        <v>82</v>
      </c>
      <c r="B84" s="42" t="s">
        <v>468</v>
      </c>
      <c r="C84" t="s">
        <v>198</v>
      </c>
      <c r="E84">
        <v>1.0918907179387001</v>
      </c>
      <c r="F84">
        <v>-1.6492428981052201</v>
      </c>
      <c r="G84">
        <v>-97.902709338650197</v>
      </c>
      <c r="H84">
        <v>-28.304592811448</v>
      </c>
      <c r="I84">
        <v>-6.5931042590932396</v>
      </c>
      <c r="J84">
        <v>-16.968591266694499</v>
      </c>
      <c r="K84">
        <v>-6.2093345937659299</v>
      </c>
      <c r="L84">
        <v>1.87082834495873</v>
      </c>
      <c r="M84">
        <v>17.606006951642101</v>
      </c>
      <c r="N84">
        <v>-4.5992724754972203</v>
      </c>
      <c r="O84">
        <v>-43.187165386855199</v>
      </c>
      <c r="P84">
        <v>-113.685188010545</v>
      </c>
      <c r="Q84">
        <v>73.260244424425096</v>
      </c>
      <c r="R84">
        <v>22.104811253788998</v>
      </c>
      <c r="S84">
        <v>103.140651851157</v>
      </c>
      <c r="T84">
        <v>-153.268382510885</v>
      </c>
      <c r="U84">
        <v>-25.815425572637601</v>
      </c>
      <c r="V84">
        <v>196.66570479675499</v>
      </c>
      <c r="W84">
        <v>312.87463484389099</v>
      </c>
      <c r="X84">
        <v>1282.7231075770501</v>
      </c>
      <c r="Y84" s="58">
        <v>650.996181550389</v>
      </c>
      <c r="Z84" s="58">
        <v>-123.72256008390799</v>
      </c>
      <c r="AA84" s="58">
        <v>256.51454379191199</v>
      </c>
      <c r="AB84" s="58">
        <v>564.72546344240504</v>
      </c>
      <c r="AC84" s="58">
        <v>1295.4367873093499</v>
      </c>
      <c r="AD84" s="58">
        <v>-595.09519999999998</v>
      </c>
      <c r="AE84">
        <v>0</v>
      </c>
      <c r="AF84" s="58">
        <v>0</v>
      </c>
      <c r="AG84">
        <v>0</v>
      </c>
      <c r="AH84">
        <v>0</v>
      </c>
    </row>
    <row r="85" spans="1:34">
      <c r="A85" s="58">
        <v>83</v>
      </c>
      <c r="B85" s="42" t="s">
        <v>469</v>
      </c>
      <c r="C85" t="s">
        <v>24</v>
      </c>
      <c r="D85">
        <v>11.91</v>
      </c>
      <c r="E85">
        <v>13.72</v>
      </c>
      <c r="F85">
        <v>15.65</v>
      </c>
      <c r="G85">
        <v>18.05</v>
      </c>
      <c r="H85">
        <v>29.69</v>
      </c>
      <c r="I85">
        <v>38.94</v>
      </c>
      <c r="J85">
        <v>53.3</v>
      </c>
      <c r="K85">
        <v>72.23</v>
      </c>
      <c r="L85">
        <v>81.41</v>
      </c>
      <c r="M85">
        <v>92.33</v>
      </c>
      <c r="N85">
        <v>129.83000000000001</v>
      </c>
      <c r="O85">
        <v>224.56</v>
      </c>
      <c r="P85">
        <v>278.25</v>
      </c>
      <c r="Q85">
        <v>121.24</v>
      </c>
      <c r="R85">
        <v>127.29</v>
      </c>
      <c r="S85">
        <v>244.75</v>
      </c>
      <c r="T85">
        <v>752.33</v>
      </c>
      <c r="U85">
        <v>874.36</v>
      </c>
      <c r="V85">
        <v>992.62</v>
      </c>
      <c r="W85">
        <v>1154.3699999999999</v>
      </c>
      <c r="X85">
        <v>1717.25</v>
      </c>
      <c r="Y85" s="58">
        <v>2766.3</v>
      </c>
      <c r="Z85" s="58">
        <v>2818.28</v>
      </c>
      <c r="AA85" s="58">
        <v>3642.8</v>
      </c>
      <c r="AB85" s="58">
        <v>4231.03</v>
      </c>
      <c r="AC85" s="58">
        <v>5480.53</v>
      </c>
      <c r="AD85" s="58">
        <v>6321.5219999999999</v>
      </c>
      <c r="AE85">
        <v>7726.808</v>
      </c>
      <c r="AF85" s="58">
        <v>9517.2960000000003</v>
      </c>
      <c r="AG85">
        <v>11587.17</v>
      </c>
      <c r="AH85">
        <v>14059.91</v>
      </c>
    </row>
    <row r="86" spans="1:34">
      <c r="A86" s="58">
        <v>84</v>
      </c>
      <c r="B86" s="42" t="s">
        <v>470</v>
      </c>
      <c r="C86" t="s">
        <v>15</v>
      </c>
      <c r="D86">
        <v>39.1</v>
      </c>
      <c r="E86">
        <v>46.51</v>
      </c>
      <c r="F86">
        <v>50</v>
      </c>
      <c r="G86">
        <v>60</v>
      </c>
      <c r="H86">
        <v>70</v>
      </c>
      <c r="I86">
        <v>60.24</v>
      </c>
      <c r="J86">
        <v>54.13</v>
      </c>
      <c r="K86">
        <v>57.8</v>
      </c>
      <c r="L86">
        <v>105.3</v>
      </c>
      <c r="M86">
        <v>217.4</v>
      </c>
      <c r="N86">
        <v>436.3</v>
      </c>
      <c r="O86">
        <v>336.3</v>
      </c>
      <c r="P86">
        <v>399</v>
      </c>
      <c r="Q86">
        <v>512</v>
      </c>
      <c r="R86">
        <v>420.32</v>
      </c>
      <c r="S86">
        <v>380</v>
      </c>
      <c r="T86">
        <v>426.08</v>
      </c>
      <c r="U86">
        <v>514.12</v>
      </c>
      <c r="V86">
        <v>547.61</v>
      </c>
      <c r="W86">
        <v>625.77</v>
      </c>
      <c r="X86">
        <v>734.28</v>
      </c>
      <c r="Y86" s="58">
        <v>756.07</v>
      </c>
      <c r="Z86" s="58">
        <v>906.67</v>
      </c>
      <c r="AA86" s="58">
        <v>877.86</v>
      </c>
      <c r="AB86" s="58">
        <v>990.69</v>
      </c>
      <c r="AC86" s="58">
        <v>1643.3</v>
      </c>
      <c r="AD86" s="58">
        <v>1595</v>
      </c>
      <c r="AE86">
        <v>1528</v>
      </c>
      <c r="AF86" s="58">
        <v>1720</v>
      </c>
      <c r="AG86">
        <v>1800</v>
      </c>
      <c r="AH86">
        <v>1830</v>
      </c>
    </row>
    <row r="87" spans="1:34">
      <c r="A87" s="58">
        <v>85</v>
      </c>
      <c r="B87" s="42" t="s">
        <v>471</v>
      </c>
      <c r="C87" t="s">
        <v>5</v>
      </c>
      <c r="D87">
        <v>76.2</v>
      </c>
      <c r="E87">
        <v>165.8</v>
      </c>
      <c r="F87">
        <v>195.26</v>
      </c>
      <c r="G87">
        <v>239.31</v>
      </c>
      <c r="H87">
        <v>286.2</v>
      </c>
      <c r="I87">
        <v>303.51</v>
      </c>
      <c r="J87">
        <v>321.76</v>
      </c>
      <c r="K87">
        <v>368.16</v>
      </c>
      <c r="L87">
        <v>419.63</v>
      </c>
      <c r="M87">
        <v>620.61</v>
      </c>
      <c r="N87">
        <v>585.41</v>
      </c>
      <c r="O87">
        <v>845.89</v>
      </c>
      <c r="P87">
        <v>1214.82</v>
      </c>
      <c r="Q87">
        <v>2113.31</v>
      </c>
      <c r="R87">
        <v>1857.98</v>
      </c>
      <c r="S87">
        <v>2033.14</v>
      </c>
      <c r="T87">
        <v>2642.03</v>
      </c>
      <c r="U87">
        <v>2880.95</v>
      </c>
      <c r="V87">
        <v>2999.87</v>
      </c>
      <c r="W87">
        <v>3037.95</v>
      </c>
      <c r="X87">
        <v>3565.38</v>
      </c>
      <c r="Y87" s="58">
        <v>4359.97</v>
      </c>
      <c r="Z87" s="58">
        <v>4133.79</v>
      </c>
      <c r="AA87" s="58">
        <v>4540.26</v>
      </c>
      <c r="AB87" s="58">
        <v>4593.07</v>
      </c>
      <c r="AC87" s="58">
        <v>4433.42</v>
      </c>
      <c r="AD87" s="58">
        <v>5392</v>
      </c>
      <c r="AE87">
        <v>6575</v>
      </c>
      <c r="AF87" s="58">
        <v>7166</v>
      </c>
      <c r="AG87">
        <v>7788</v>
      </c>
      <c r="AH87">
        <v>8486</v>
      </c>
    </row>
    <row r="88" spans="1:34">
      <c r="A88" s="58">
        <v>86</v>
      </c>
      <c r="B88" s="42" t="s">
        <v>472</v>
      </c>
      <c r="C88" t="s">
        <v>4</v>
      </c>
      <c r="D88">
        <v>66.75</v>
      </c>
      <c r="E88">
        <v>158.43</v>
      </c>
      <c r="F88">
        <v>319.43</v>
      </c>
      <c r="G88">
        <v>304.02</v>
      </c>
      <c r="H88">
        <v>397.04</v>
      </c>
      <c r="I88">
        <v>436.84</v>
      </c>
      <c r="J88">
        <v>511.4</v>
      </c>
      <c r="K88">
        <v>578.03</v>
      </c>
      <c r="L88">
        <v>607.80999999999995</v>
      </c>
      <c r="M88">
        <v>909.64</v>
      </c>
      <c r="N88">
        <v>1397.26</v>
      </c>
      <c r="O88">
        <v>1800.65</v>
      </c>
      <c r="P88">
        <v>2454.27</v>
      </c>
      <c r="Q88">
        <v>2639.35</v>
      </c>
      <c r="R88">
        <v>2530.9</v>
      </c>
      <c r="S88">
        <v>2834.3</v>
      </c>
      <c r="T88">
        <v>3492.73</v>
      </c>
      <c r="U88">
        <v>3790.02</v>
      </c>
      <c r="V88">
        <v>3659.42</v>
      </c>
      <c r="W88">
        <v>4203.6099999999997</v>
      </c>
      <c r="X88">
        <v>4445.4799999999996</v>
      </c>
      <c r="Y88" s="58">
        <v>4426.09</v>
      </c>
      <c r="Z88" s="58">
        <v>5645.15</v>
      </c>
      <c r="AA88" s="58">
        <v>5966.05</v>
      </c>
      <c r="AB88" s="58">
        <v>6824.77</v>
      </c>
      <c r="AC88" s="58">
        <v>6530.99</v>
      </c>
      <c r="AD88" s="58">
        <v>7530</v>
      </c>
      <c r="AE88">
        <v>8618</v>
      </c>
      <c r="AF88" s="58">
        <v>9333</v>
      </c>
      <c r="AG88">
        <v>10094</v>
      </c>
      <c r="AH88">
        <v>10960</v>
      </c>
    </row>
    <row r="89" spans="1:34">
      <c r="A89" s="58">
        <v>87</v>
      </c>
      <c r="B89" s="42" t="s">
        <v>473</v>
      </c>
      <c r="C89" t="s">
        <v>39</v>
      </c>
      <c r="D89">
        <v>75.8</v>
      </c>
      <c r="E89">
        <v>34.700000000000003</v>
      </c>
      <c r="F89">
        <v>230.3</v>
      </c>
      <c r="G89">
        <v>259.5</v>
      </c>
      <c r="H89">
        <v>346.8</v>
      </c>
      <c r="I89">
        <v>479.8</v>
      </c>
      <c r="J89">
        <v>425.9</v>
      </c>
      <c r="K89">
        <v>452.3</v>
      </c>
      <c r="L89">
        <v>341.1</v>
      </c>
      <c r="M89">
        <v>673.1</v>
      </c>
      <c r="N89">
        <v>550.9</v>
      </c>
      <c r="O89">
        <v>770.1</v>
      </c>
      <c r="P89">
        <v>1061.5999999999999</v>
      </c>
      <c r="Q89">
        <v>975.4</v>
      </c>
      <c r="R89">
        <v>1242</v>
      </c>
      <c r="S89">
        <v>1498.9</v>
      </c>
      <c r="T89">
        <v>2030.2</v>
      </c>
      <c r="U89">
        <v>2070.1999999999998</v>
      </c>
      <c r="V89">
        <v>2190.3000000000002</v>
      </c>
      <c r="W89">
        <v>2249.3000000000002</v>
      </c>
      <c r="X89">
        <v>2242.1999999999998</v>
      </c>
      <c r="Y89" s="58">
        <v>2384</v>
      </c>
      <c r="Z89" s="58">
        <v>2872.4</v>
      </c>
      <c r="AA89" s="58">
        <v>3087.5</v>
      </c>
      <c r="AB89" s="58">
        <v>3507.5</v>
      </c>
      <c r="AC89" s="58">
        <v>5209</v>
      </c>
      <c r="AD89" s="58">
        <v>6543.9260000000004</v>
      </c>
      <c r="AE89">
        <v>6243.5990000000002</v>
      </c>
      <c r="AF89" s="58">
        <v>5801.9989999999998</v>
      </c>
      <c r="AG89">
        <v>6271.0150000000003</v>
      </c>
      <c r="AH89">
        <v>6804.799</v>
      </c>
    </row>
    <row r="90" spans="1:34">
      <c r="A90" s="58">
        <v>88</v>
      </c>
      <c r="B90" s="42" t="s">
        <v>474</v>
      </c>
      <c r="C90" t="s">
        <v>6</v>
      </c>
      <c r="D90">
        <v>40.880000000000003</v>
      </c>
      <c r="E90">
        <v>69.31</v>
      </c>
      <c r="F90">
        <v>71.69</v>
      </c>
      <c r="G90">
        <v>105.88</v>
      </c>
      <c r="H90">
        <v>107.28</v>
      </c>
      <c r="I90">
        <v>140.02000000000001</v>
      </c>
      <c r="J90">
        <v>155.44999999999999</v>
      </c>
      <c r="K90">
        <v>175.89</v>
      </c>
      <c r="L90">
        <v>222.76</v>
      </c>
      <c r="M90">
        <v>402.17</v>
      </c>
      <c r="N90">
        <v>428.79</v>
      </c>
      <c r="O90">
        <v>502.84</v>
      </c>
      <c r="P90">
        <v>722.05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58">
        <v>0</v>
      </c>
      <c r="Z90" s="58">
        <v>0</v>
      </c>
      <c r="AA90" s="58">
        <v>0</v>
      </c>
      <c r="AB90" s="58">
        <v>0</v>
      </c>
      <c r="AC90" s="58">
        <v>0</v>
      </c>
      <c r="AD90" s="58">
        <v>0</v>
      </c>
      <c r="AE90">
        <v>0</v>
      </c>
      <c r="AF90" s="58">
        <v>0</v>
      </c>
      <c r="AG90">
        <v>0</v>
      </c>
      <c r="AH90">
        <v>0</v>
      </c>
    </row>
    <row r="91" spans="1:34">
      <c r="A91" s="58">
        <v>89</v>
      </c>
      <c r="B91" s="42" t="s">
        <v>475</v>
      </c>
      <c r="C91" t="s">
        <v>150</v>
      </c>
      <c r="D91">
        <v>373.07</v>
      </c>
      <c r="E91">
        <v>391.31</v>
      </c>
      <c r="F91">
        <v>488.36</v>
      </c>
      <c r="G91">
        <v>423.91</v>
      </c>
      <c r="H91">
        <v>690.1</v>
      </c>
      <c r="I91">
        <v>945.42</v>
      </c>
      <c r="J91">
        <v>1005.01</v>
      </c>
      <c r="K91">
        <v>1260.1300000000001</v>
      </c>
      <c r="L91">
        <v>1647.03</v>
      </c>
      <c r="M91">
        <v>2022.28</v>
      </c>
      <c r="N91">
        <v>2562.85</v>
      </c>
      <c r="O91">
        <v>2818.41</v>
      </c>
      <c r="P91">
        <v>3434</v>
      </c>
      <c r="Q91">
        <v>3558.29</v>
      </c>
      <c r="R91">
        <v>3096.62</v>
      </c>
      <c r="S91">
        <v>4265.6099999999997</v>
      </c>
      <c r="T91">
        <v>5435.48</v>
      </c>
      <c r="U91">
        <v>5711.85</v>
      </c>
      <c r="V91">
        <v>6970.72</v>
      </c>
      <c r="W91">
        <v>7053.98</v>
      </c>
      <c r="X91">
        <v>6855.79</v>
      </c>
      <c r="Y91" s="58">
        <v>6779.97</v>
      </c>
      <c r="Z91" s="58">
        <v>8958.84</v>
      </c>
      <c r="AA91" s="58">
        <v>11166.59</v>
      </c>
      <c r="AB91" s="58">
        <v>13933.73</v>
      </c>
      <c r="AC91" s="58">
        <v>13522.58</v>
      </c>
      <c r="AD91" s="58">
        <v>16998.45</v>
      </c>
      <c r="AE91">
        <v>18561</v>
      </c>
      <c r="AF91" s="58">
        <v>20308.310000000001</v>
      </c>
      <c r="AG91">
        <v>22153.59</v>
      </c>
      <c r="AH91">
        <v>24010.06</v>
      </c>
    </row>
    <row r="92" spans="1:34">
      <c r="A92" s="58">
        <v>90</v>
      </c>
      <c r="B92" s="42" t="s">
        <v>476</v>
      </c>
      <c r="C92" t="s">
        <v>199</v>
      </c>
      <c r="D92">
        <v>1559.03887813643</v>
      </c>
      <c r="E92">
        <v>1166.31063068398</v>
      </c>
      <c r="F92">
        <v>1366.2457234205899</v>
      </c>
      <c r="G92">
        <v>1109.0156199343501</v>
      </c>
      <c r="H92">
        <v>1645.36893021539</v>
      </c>
      <c r="I92">
        <v>2153.3499206563902</v>
      </c>
      <c r="J92">
        <v>2172.2725224401402</v>
      </c>
      <c r="K92">
        <v>2571.4760063006902</v>
      </c>
      <c r="L92">
        <v>3249.7144095728299</v>
      </c>
      <c r="M92">
        <v>3682.0153932046101</v>
      </c>
      <c r="N92">
        <v>4323.5130110233304</v>
      </c>
      <c r="O92">
        <v>4382.7765751318802</v>
      </c>
      <c r="P92">
        <v>4878.3914854151299</v>
      </c>
      <c r="Q92">
        <v>4621.1471851006099</v>
      </c>
      <c r="R92">
        <v>4105.4764702182702</v>
      </c>
      <c r="S92">
        <v>5207.6301431381798</v>
      </c>
      <c r="T92">
        <v>6101.6946853374102</v>
      </c>
      <c r="U92">
        <v>6385.16336880994</v>
      </c>
      <c r="V92">
        <v>7688.5154294207796</v>
      </c>
      <c r="W92">
        <v>7465.1057745605403</v>
      </c>
      <c r="X92">
        <v>6855.79</v>
      </c>
      <c r="Y92" s="58">
        <v>6606.8700058468103</v>
      </c>
      <c r="Z92" s="58">
        <v>8047.1032066828302</v>
      </c>
      <c r="AA92" s="58">
        <v>9610.6291419227091</v>
      </c>
      <c r="AB92" s="58">
        <v>11400.531827851401</v>
      </c>
      <c r="AC92" s="58">
        <v>10350.233448143799</v>
      </c>
      <c r="AD92" s="58">
        <v>12046.92</v>
      </c>
      <c r="AE92">
        <v>12587.86</v>
      </c>
      <c r="AF92" s="58">
        <v>13371.71</v>
      </c>
      <c r="AG92">
        <v>14161.85</v>
      </c>
      <c r="AH92">
        <v>14901.57</v>
      </c>
    </row>
    <row r="93" spans="1:34">
      <c r="A93" s="58">
        <v>91</v>
      </c>
      <c r="B93" s="42" t="s">
        <v>477</v>
      </c>
      <c r="C93" t="s">
        <v>151</v>
      </c>
      <c r="D93">
        <v>142.44</v>
      </c>
      <c r="E93">
        <v>123.73</v>
      </c>
      <c r="F93">
        <v>257.13</v>
      </c>
      <c r="G93">
        <v>508.51</v>
      </c>
      <c r="H93">
        <v>438.74</v>
      </c>
      <c r="I93">
        <v>727.46</v>
      </c>
      <c r="J93">
        <v>790</v>
      </c>
      <c r="K93">
        <v>916.98</v>
      </c>
      <c r="L93">
        <v>1039.6199999999999</v>
      </c>
      <c r="M93">
        <v>1093.76</v>
      </c>
      <c r="N93">
        <v>1337.53</v>
      </c>
      <c r="O93">
        <v>1622.92</v>
      </c>
      <c r="P93">
        <v>1849.37</v>
      </c>
      <c r="Q93">
        <v>1894</v>
      </c>
      <c r="R93">
        <v>2220.6</v>
      </c>
      <c r="S93">
        <v>2924.56</v>
      </c>
      <c r="T93">
        <v>3404.89</v>
      </c>
      <c r="U93">
        <v>4230.47</v>
      </c>
      <c r="V93">
        <v>4958.3500000000004</v>
      </c>
      <c r="W93">
        <v>5373.98</v>
      </c>
      <c r="X93">
        <v>7005.76</v>
      </c>
      <c r="Y93" s="58">
        <v>7841.06</v>
      </c>
      <c r="Z93" s="58">
        <v>10013.35</v>
      </c>
      <c r="AA93" s="58">
        <v>11378.47</v>
      </c>
      <c r="AB93" s="58">
        <v>12964.94</v>
      </c>
      <c r="AC93" s="58">
        <v>4930.3</v>
      </c>
      <c r="AD93" s="58">
        <v>7825.2830000000004</v>
      </c>
      <c r="AE93">
        <v>10196.780000000001</v>
      </c>
      <c r="AF93" s="58">
        <v>13657.54</v>
      </c>
      <c r="AG93">
        <v>15622.67</v>
      </c>
      <c r="AH93">
        <v>18086.28</v>
      </c>
    </row>
    <row r="94" spans="1:34">
      <c r="A94" s="58">
        <v>92</v>
      </c>
      <c r="B94" s="42" t="s">
        <v>478</v>
      </c>
      <c r="C94" t="s">
        <v>200</v>
      </c>
      <c r="D94">
        <v>595.24887501475098</v>
      </c>
      <c r="E94">
        <v>368.78079868781498</v>
      </c>
      <c r="F94">
        <v>719.35204124649294</v>
      </c>
      <c r="G94">
        <v>1330.34260312995</v>
      </c>
      <c r="H94">
        <v>1046.06457678989</v>
      </c>
      <c r="I94">
        <v>1656.9100857615599</v>
      </c>
      <c r="J94">
        <v>1707.54051474882</v>
      </c>
      <c r="K94">
        <v>1871.22921306342</v>
      </c>
      <c r="L94">
        <v>2051.24866850033</v>
      </c>
      <c r="M94">
        <v>1991.4359814029001</v>
      </c>
      <c r="N94">
        <v>2256.4053134729002</v>
      </c>
      <c r="O94">
        <v>2523.7264128757101</v>
      </c>
      <c r="P94">
        <v>2627.2425338911398</v>
      </c>
      <c r="Q94">
        <v>2459.7356507144</v>
      </c>
      <c r="R94">
        <v>2944.05547008244</v>
      </c>
      <c r="S94">
        <v>3570.4217711924398</v>
      </c>
      <c r="T94">
        <v>3822.21978871387</v>
      </c>
      <c r="U94">
        <v>4729.1581671173699</v>
      </c>
      <c r="V94">
        <v>5468.9258038579301</v>
      </c>
      <c r="W94">
        <v>5687.1906541233302</v>
      </c>
      <c r="X94">
        <v>7005.76</v>
      </c>
      <c r="Y94" s="58">
        <v>7640.8692262716804</v>
      </c>
      <c r="Z94" s="58">
        <v>8994.2962364142604</v>
      </c>
      <c r="AA94" s="58">
        <v>9792.9856269902702</v>
      </c>
      <c r="AB94" s="58">
        <v>10607.871052200901</v>
      </c>
      <c r="AC94" s="58">
        <v>3773.6701109835399</v>
      </c>
      <c r="AD94" s="58">
        <v>5545.8339999999998</v>
      </c>
      <c r="AE94">
        <v>6915.3419999999996</v>
      </c>
      <c r="AF94" s="58">
        <v>8992.6110000000008</v>
      </c>
      <c r="AG94">
        <v>9986.9120000000003</v>
      </c>
      <c r="AH94">
        <v>11225.05</v>
      </c>
    </row>
    <row r="95" spans="1:34">
      <c r="A95" s="58">
        <v>93</v>
      </c>
      <c r="B95" s="42" t="s">
        <v>479</v>
      </c>
      <c r="C95" t="s">
        <v>1</v>
      </c>
      <c r="D95">
        <v>2626.79</v>
      </c>
      <c r="E95">
        <v>4069.55</v>
      </c>
      <c r="F95">
        <v>4791.68</v>
      </c>
      <c r="G95">
        <v>5283.14</v>
      </c>
      <c r="H95">
        <v>5963.35</v>
      </c>
      <c r="I95">
        <v>6357.16</v>
      </c>
      <c r="J95">
        <v>7020.9</v>
      </c>
      <c r="K95">
        <v>7843.58</v>
      </c>
      <c r="L95">
        <v>9009.24</v>
      </c>
      <c r="M95">
        <v>10334.950000000001</v>
      </c>
      <c r="N95">
        <v>12224.98</v>
      </c>
      <c r="O95">
        <v>14506.69</v>
      </c>
      <c r="P95">
        <v>17877.09</v>
      </c>
      <c r="Q95">
        <v>20066.330000000002</v>
      </c>
      <c r="R95">
        <v>18920.830000000002</v>
      </c>
      <c r="S95">
        <v>21821.57</v>
      </c>
      <c r="T95">
        <v>25478.720000000001</v>
      </c>
      <c r="U95">
        <v>27227.33</v>
      </c>
      <c r="V95">
        <v>28593.05</v>
      </c>
      <c r="W95">
        <v>31124.1</v>
      </c>
      <c r="X95">
        <v>33935.019999999997</v>
      </c>
      <c r="Y95" s="58">
        <v>35836.019999999997</v>
      </c>
      <c r="Z95" s="58">
        <v>40761.660000000003</v>
      </c>
      <c r="AA95" s="58">
        <v>44599.34</v>
      </c>
      <c r="AB95" s="58">
        <v>49252.65</v>
      </c>
      <c r="AC95" s="58">
        <v>49407.26</v>
      </c>
      <c r="AD95" s="58">
        <v>58427.91</v>
      </c>
      <c r="AE95">
        <v>64720.6</v>
      </c>
      <c r="AF95" s="58">
        <v>70328.639999999999</v>
      </c>
      <c r="AG95">
        <v>76205.3</v>
      </c>
      <c r="AH95">
        <v>82573.009999999995</v>
      </c>
    </row>
    <row r="96" spans="1:34">
      <c r="A96" s="58">
        <v>94</v>
      </c>
      <c r="B96" s="42" t="s">
        <v>480</v>
      </c>
      <c r="C96" t="s">
        <v>201</v>
      </c>
      <c r="D96">
        <v>0.57569999999999999</v>
      </c>
      <c r="E96">
        <v>0.59489999999999998</v>
      </c>
      <c r="F96">
        <v>0.61560000000000004</v>
      </c>
      <c r="G96">
        <v>0.63029999999999997</v>
      </c>
      <c r="H96">
        <v>0.65039999999999998</v>
      </c>
      <c r="I96">
        <v>0.67789999999999995</v>
      </c>
      <c r="J96">
        <v>0.6895</v>
      </c>
      <c r="K96">
        <v>0.70309999999999995</v>
      </c>
      <c r="L96">
        <v>0.72340000000000004</v>
      </c>
      <c r="M96">
        <v>0.75260000000000005</v>
      </c>
      <c r="N96">
        <v>0.77959999999999996</v>
      </c>
      <c r="O96">
        <v>0.81059999999999999</v>
      </c>
      <c r="P96">
        <v>0.84160000000000001</v>
      </c>
      <c r="Q96">
        <v>0.85440000000000005</v>
      </c>
      <c r="R96">
        <v>0.83740000000000003</v>
      </c>
      <c r="S96">
        <v>0.872</v>
      </c>
      <c r="T96">
        <v>0.89880000000000004</v>
      </c>
      <c r="U96">
        <v>0.92110000000000003</v>
      </c>
      <c r="V96">
        <v>0.94530000000000003</v>
      </c>
      <c r="W96">
        <v>0.97209999999999996</v>
      </c>
      <c r="X96">
        <v>1</v>
      </c>
      <c r="Y96" s="58">
        <v>1.0307999999999999</v>
      </c>
      <c r="Z96" s="58">
        <v>1.0626</v>
      </c>
      <c r="AA96" s="58">
        <v>1.0952999999999999</v>
      </c>
      <c r="AB96" s="58">
        <v>1.1291</v>
      </c>
      <c r="AC96" s="58">
        <v>1.1637999999999999</v>
      </c>
      <c r="AD96" s="58">
        <v>1.219546</v>
      </c>
      <c r="AE96">
        <v>1.265279</v>
      </c>
      <c r="AF96" s="58">
        <v>1.306907</v>
      </c>
      <c r="AG96">
        <v>1.3466370000000001</v>
      </c>
      <c r="AH96">
        <v>1.3870359999999999</v>
      </c>
    </row>
    <row r="97" spans="1:34">
      <c r="A97" s="58">
        <v>95</v>
      </c>
      <c r="B97" s="42" t="s">
        <v>481</v>
      </c>
      <c r="C97" t="s">
        <v>202</v>
      </c>
      <c r="D97">
        <v>10977.21</v>
      </c>
      <c r="E97">
        <v>12129.41</v>
      </c>
      <c r="F97">
        <v>13405.3</v>
      </c>
      <c r="G97">
        <v>13821.53</v>
      </c>
      <c r="H97">
        <v>14218.1</v>
      </c>
      <c r="I97">
        <v>14479.48</v>
      </c>
      <c r="J97">
        <v>15175.28</v>
      </c>
      <c r="K97">
        <v>16005.95</v>
      </c>
      <c r="L97">
        <v>17775.91</v>
      </c>
      <c r="M97">
        <v>18817.099999999999</v>
      </c>
      <c r="N97">
        <v>20623.47</v>
      </c>
      <c r="O97">
        <v>22558.67</v>
      </c>
      <c r="P97">
        <v>25396.46</v>
      </c>
      <c r="Q97">
        <v>26060.12</v>
      </c>
      <c r="R97">
        <v>25085.1</v>
      </c>
      <c r="S97">
        <v>26640.66</v>
      </c>
      <c r="T97">
        <v>28601.59</v>
      </c>
      <c r="U97">
        <v>30436.89</v>
      </c>
      <c r="V97">
        <v>31537.360000000001</v>
      </c>
      <c r="W97">
        <v>32938.1</v>
      </c>
      <c r="X97">
        <v>33935.019999999997</v>
      </c>
      <c r="Y97" s="58">
        <v>34921.11</v>
      </c>
      <c r="Z97" s="58">
        <v>36612.46</v>
      </c>
      <c r="AA97" s="58">
        <v>38385.51</v>
      </c>
      <c r="AB97" s="58">
        <v>40298.01</v>
      </c>
      <c r="AC97" s="58">
        <v>37815.78</v>
      </c>
      <c r="AD97" s="58">
        <v>41408.28</v>
      </c>
      <c r="AE97">
        <v>43892.78</v>
      </c>
      <c r="AF97" s="58">
        <v>46306.879999999997</v>
      </c>
      <c r="AG97">
        <v>48714.84</v>
      </c>
      <c r="AH97">
        <v>51248.01</v>
      </c>
    </row>
    <row r="98" spans="1:34">
      <c r="A98" s="58">
        <v>96</v>
      </c>
      <c r="B98" s="52" t="s">
        <v>482</v>
      </c>
      <c r="C98" s="7" t="s">
        <v>129</v>
      </c>
      <c r="D98">
        <v>3.9969999999999999E-2</v>
      </c>
      <c r="E98">
        <v>0</v>
      </c>
      <c r="F98">
        <v>1.294E-2</v>
      </c>
      <c r="G98">
        <v>1.601E-2</v>
      </c>
      <c r="H98">
        <v>2.6020000000000001E-2</v>
      </c>
      <c r="I98">
        <v>1.8939999999999999E-2</v>
      </c>
      <c r="J98">
        <v>2.1180000000000001E-2</v>
      </c>
      <c r="K98">
        <v>1.362E-2</v>
      </c>
      <c r="L98">
        <v>1.669E-2</v>
      </c>
      <c r="M98">
        <v>5.0160000000000003E-2</v>
      </c>
      <c r="N98">
        <v>5.6090000000000001E-2</v>
      </c>
      <c r="O98">
        <v>8.7859999999999897E-2</v>
      </c>
      <c r="P98">
        <v>5.3949999999999998E-2</v>
      </c>
      <c r="Q98">
        <v>2.5520000000000001E-2</v>
      </c>
      <c r="R98">
        <v>3.5779999999999999E-2</v>
      </c>
      <c r="S98">
        <v>2.5590000000000002E-2</v>
      </c>
      <c r="T98">
        <v>0.14932999999999999</v>
      </c>
      <c r="U98">
        <v>1.5980000000000001E-2</v>
      </c>
      <c r="V98">
        <v>6.4740000000000006E-2</v>
      </c>
      <c r="W98">
        <v>6.923E-2</v>
      </c>
      <c r="X98">
        <v>3.9170000000000003E-2</v>
      </c>
      <c r="Y98" s="58">
        <v>3.0249999999999999E-2</v>
      </c>
      <c r="Z98" s="58">
        <v>3.7760000000000002E-2</v>
      </c>
      <c r="AA98" s="58">
        <v>5.525E-2</v>
      </c>
      <c r="AB98" s="58">
        <v>6.1769999999999999E-2</v>
      </c>
      <c r="AC98" s="58">
        <v>5.2819999999999999E-2</v>
      </c>
      <c r="AD98" s="58">
        <v>0.116802072429616</v>
      </c>
      <c r="AE98">
        <v>4.8395605524308098E-2</v>
      </c>
      <c r="AF98" s="58">
        <v>4.5788280330216098E-2</v>
      </c>
      <c r="AG98">
        <v>5.0137378597242398E-2</v>
      </c>
      <c r="AH98">
        <v>5.1200289997305498E-2</v>
      </c>
    </row>
    <row r="99" spans="1:34">
      <c r="A99" s="58">
        <v>97</v>
      </c>
      <c r="B99" s="42" t="s">
        <v>483</v>
      </c>
      <c r="C99" t="s">
        <v>203</v>
      </c>
      <c r="D99">
        <v>1.1040090757159799E-3</v>
      </c>
      <c r="E99">
        <v>5.1357029647012501E-3</v>
      </c>
      <c r="F99">
        <v>5.4031154000267097E-3</v>
      </c>
      <c r="G99">
        <v>1.38951456898738E-2</v>
      </c>
      <c r="H99">
        <v>8.8306069574987205E-3</v>
      </c>
      <c r="I99">
        <v>3.0044862800369899E-3</v>
      </c>
      <c r="J99">
        <v>7.9476990129470496E-4</v>
      </c>
      <c r="K99">
        <v>1.95063988637841E-3</v>
      </c>
      <c r="L99">
        <v>3.36210379565868E-3</v>
      </c>
      <c r="M99">
        <v>7.0343833303499201E-3</v>
      </c>
      <c r="N99">
        <v>3.5918259170976102E-2</v>
      </c>
      <c r="O99">
        <v>4.9528872540875901E-2</v>
      </c>
      <c r="P99">
        <v>4.9694888821390899E-2</v>
      </c>
      <c r="Q99">
        <v>3.4774669807583099E-2</v>
      </c>
      <c r="R99">
        <v>1.1178156560785101E-2</v>
      </c>
      <c r="S99">
        <v>1.0077185097130899E-2</v>
      </c>
      <c r="T99">
        <v>1.4810398638550101E-2</v>
      </c>
      <c r="U99">
        <v>1.02646862545831E-2</v>
      </c>
      <c r="V99">
        <v>4.3951239899206202E-3</v>
      </c>
      <c r="W99">
        <v>3.6865323013356198E-3</v>
      </c>
      <c r="X99">
        <v>1.0463232377644099E-2</v>
      </c>
      <c r="Y99" s="58">
        <v>1.0246394549394701E-2</v>
      </c>
      <c r="Z99" s="58">
        <v>5.62857351736901E-3</v>
      </c>
      <c r="AA99" s="58">
        <v>4.6128485309423796E-3</v>
      </c>
      <c r="AB99" s="58">
        <v>4.1849524847901503E-3</v>
      </c>
      <c r="AC99" s="58">
        <v>4.2078836187232401E-3</v>
      </c>
      <c r="AD99" s="58">
        <v>8.21525192326749E-3</v>
      </c>
      <c r="AE99">
        <v>4.6353093141905301E-3</v>
      </c>
      <c r="AF99" s="58">
        <v>3.5547395769348002E-3</v>
      </c>
      <c r="AG99">
        <v>3.28061171598301E-3</v>
      </c>
      <c r="AH99">
        <v>3.0276236750967399E-3</v>
      </c>
    </row>
    <row r="100" spans="1:34">
      <c r="A100" s="58">
        <v>98</v>
      </c>
      <c r="B100" s="42" t="s">
        <v>484</v>
      </c>
      <c r="C100" t="s">
        <v>95</v>
      </c>
      <c r="D100">
        <v>1.6272</v>
      </c>
      <c r="E100">
        <v>0.39389999999999997</v>
      </c>
      <c r="F100">
        <v>7.0900000000000005E-2</v>
      </c>
      <c r="G100">
        <v>3.56E-2</v>
      </c>
      <c r="H100">
        <v>0.1915</v>
      </c>
      <c r="I100">
        <v>4.0399999999999998E-2</v>
      </c>
      <c r="J100">
        <v>4.6899999999999997E-2</v>
      </c>
      <c r="K100">
        <v>5.5800000000000002E-2</v>
      </c>
      <c r="L100">
        <v>4.7899999999999998E-2</v>
      </c>
      <c r="M100">
        <v>5.6599999999999998E-2</v>
      </c>
      <c r="N100">
        <v>8.2500000000000004E-2</v>
      </c>
      <c r="O100">
        <v>9.1600000000000001E-2</v>
      </c>
      <c r="P100">
        <v>9.2399999999999996E-2</v>
      </c>
      <c r="Q100">
        <v>0.1</v>
      </c>
      <c r="R100">
        <v>1.7299999999999999E-2</v>
      </c>
      <c r="S100">
        <v>7.1099999999999997E-2</v>
      </c>
      <c r="T100">
        <v>8.5400000000000004E-2</v>
      </c>
      <c r="U100">
        <v>-9.4000000000000004E-3</v>
      </c>
      <c r="V100">
        <v>-5.1000000000000004E-3</v>
      </c>
      <c r="W100">
        <v>3.0700000000000002E-2</v>
      </c>
      <c r="X100">
        <v>0.04</v>
      </c>
      <c r="Y100" s="58">
        <v>2.13000000000001E-2</v>
      </c>
      <c r="Z100" s="58">
        <v>6.0413198864192497E-2</v>
      </c>
      <c r="AA100" s="58">
        <v>2.61311172668512E-2</v>
      </c>
      <c r="AB100" s="58">
        <v>4.8501754701700803E-2</v>
      </c>
      <c r="AC100" s="58">
        <v>5.2094061105389701E-2</v>
      </c>
      <c r="AD100" s="58">
        <v>8.8999999999999996E-2</v>
      </c>
      <c r="AE100">
        <v>4.4999999999999998E-2</v>
      </c>
      <c r="AF100" s="58">
        <v>0.03</v>
      </c>
      <c r="AG100">
        <v>0.03</v>
      </c>
      <c r="AH100">
        <v>0.03</v>
      </c>
    </row>
    <row r="101" spans="1:34">
      <c r="A101" s="58">
        <v>99</v>
      </c>
      <c r="B101" s="42" t="s">
        <v>485</v>
      </c>
      <c r="C101" t="s">
        <v>204</v>
      </c>
      <c r="D101">
        <v>0.57379999999999998</v>
      </c>
      <c r="E101">
        <v>0.13769999999999999</v>
      </c>
      <c r="F101">
        <v>7.2599999999999998E-2</v>
      </c>
      <c r="G101">
        <v>0.1066</v>
      </c>
      <c r="H101">
        <v>0.1089</v>
      </c>
      <c r="I101">
        <v>4.6399999999999997E-2</v>
      </c>
      <c r="J101">
        <v>3.4000000000000002E-2</v>
      </c>
      <c r="K101">
        <v>5.4199999999999998E-2</v>
      </c>
      <c r="L101">
        <v>6.9500000000000006E-2</v>
      </c>
      <c r="M101">
        <v>7.4800000000000005E-2</v>
      </c>
      <c r="N101">
        <v>6.1800000000000001E-2</v>
      </c>
      <c r="O101">
        <v>8.7800000000000003E-2</v>
      </c>
      <c r="P101">
        <v>0.10970000000000001</v>
      </c>
      <c r="Q101">
        <v>5.5500000000000001E-2</v>
      </c>
      <c r="R101">
        <v>2.9899999999999999E-2</v>
      </c>
      <c r="S101">
        <v>0.1124</v>
      </c>
      <c r="T101">
        <v>2.0400000000000001E-2</v>
      </c>
      <c r="U101">
        <v>-1.37E-2</v>
      </c>
      <c r="V101">
        <v>2.3699999999999999E-2</v>
      </c>
      <c r="W101">
        <v>1.95E-2</v>
      </c>
      <c r="X101">
        <v>4.8800000000000003E-2</v>
      </c>
      <c r="Y101" s="58">
        <v>1.8342324668955301E-2</v>
      </c>
      <c r="Z101" s="58">
        <v>6.7135426700057899E-2</v>
      </c>
      <c r="AA101" s="58">
        <v>1.5163823449769701E-2</v>
      </c>
      <c r="AB101" s="58">
        <v>6.9974215346314497E-2</v>
      </c>
      <c r="AC101" s="58">
        <v>2.4098387900947298E-2</v>
      </c>
      <c r="AD101" s="58">
        <v>0.11799999999999999</v>
      </c>
      <c r="AE101">
        <v>2.5000000000000001E-2</v>
      </c>
      <c r="AF101" s="58">
        <v>0.03</v>
      </c>
      <c r="AG101">
        <v>0.03</v>
      </c>
      <c r="AH101">
        <v>0.03</v>
      </c>
    </row>
    <row r="102" spans="1:34">
      <c r="A102" s="58">
        <v>100</v>
      </c>
      <c r="B102" s="42" t="s">
        <v>486</v>
      </c>
      <c r="C102" t="s">
        <v>156</v>
      </c>
      <c r="D102">
        <v>0.15160000000000001</v>
      </c>
      <c r="E102">
        <v>9.3399999999999997E-2</v>
      </c>
      <c r="F102">
        <v>6.5199999999999994E-2</v>
      </c>
      <c r="G102">
        <v>6.3200000000000006E-2</v>
      </c>
      <c r="H102">
        <v>6.1800000000000001E-2</v>
      </c>
      <c r="I102">
        <v>4.8300000000000003E-2</v>
      </c>
      <c r="J102">
        <v>4.5699999999999998E-2</v>
      </c>
      <c r="K102">
        <v>3.6400000000000002E-2</v>
      </c>
      <c r="L102">
        <v>3.8899999999999997E-2</v>
      </c>
      <c r="M102">
        <v>3.78E-2</v>
      </c>
      <c r="N102">
        <v>4.0399999999999998E-2</v>
      </c>
      <c r="O102">
        <v>4.0300000000000002E-2</v>
      </c>
      <c r="P102">
        <v>4.2700000000000002E-2</v>
      </c>
      <c r="Q102">
        <v>6.3700000000000007E-2</v>
      </c>
      <c r="R102">
        <v>2.75E-2</v>
      </c>
      <c r="S102">
        <v>3.7199999999999997E-2</v>
      </c>
      <c r="T102">
        <v>5.04E-2</v>
      </c>
      <c r="U102">
        <v>4.0399999999999998E-2</v>
      </c>
      <c r="V102">
        <v>3.5900000000000001E-2</v>
      </c>
      <c r="W102">
        <v>3.1899999999999998E-2</v>
      </c>
      <c r="X102">
        <v>2.7099999999999999E-2</v>
      </c>
      <c r="Y102" s="58">
        <v>2.6999999999999899E-2</v>
      </c>
      <c r="Z102" s="58">
        <v>3.2132424537487797E-2</v>
      </c>
      <c r="AA102" s="58">
        <v>3.5849056603773598E-2</v>
      </c>
      <c r="AB102" s="58">
        <v>3.4790528233151097E-2</v>
      </c>
      <c r="AC102" s="58">
        <v>3.1948600598486102E-2</v>
      </c>
      <c r="AD102" s="58">
        <v>3.3799999999999997E-2</v>
      </c>
      <c r="AE102">
        <v>3.1699999999999999E-2</v>
      </c>
      <c r="AF102" s="58">
        <v>3.1399999999999997E-2</v>
      </c>
      <c r="AG102">
        <v>3.15E-2</v>
      </c>
      <c r="AH102">
        <v>3.15E-2</v>
      </c>
    </row>
    <row r="103" spans="1:34">
      <c r="A103" s="58">
        <v>101</v>
      </c>
      <c r="B103" s="42" t="s">
        <v>487</v>
      </c>
      <c r="C103" t="s">
        <v>205</v>
      </c>
      <c r="D103">
        <v>5.6342532139988296E-3</v>
      </c>
      <c r="E103">
        <v>3.1944563895270899E-3</v>
      </c>
      <c r="F103">
        <v>7.9304127153733105E-3</v>
      </c>
      <c r="G103">
        <v>1.3155055516226999E-2</v>
      </c>
      <c r="H103">
        <v>1.6081564892216599E-2</v>
      </c>
      <c r="I103">
        <v>1.3213447514298799E-2</v>
      </c>
      <c r="J103">
        <v>1.7946417126009401E-3</v>
      </c>
      <c r="K103">
        <v>-3.7992855303318101E-3</v>
      </c>
      <c r="L103">
        <v>-2.7416297046143701E-3</v>
      </c>
      <c r="M103">
        <v>-2.5041243547380399E-2</v>
      </c>
      <c r="N103">
        <v>-7.9427532805779605E-3</v>
      </c>
      <c r="O103">
        <v>-2.9758683752117098E-3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58">
        <v>0</v>
      </c>
      <c r="Z103" s="58">
        <v>0</v>
      </c>
      <c r="AA103" s="58">
        <v>0</v>
      </c>
      <c r="AB103" s="58">
        <v>0</v>
      </c>
      <c r="AC103" s="58">
        <v>0</v>
      </c>
      <c r="AD103" s="58">
        <v>0</v>
      </c>
      <c r="AE103">
        <v>0</v>
      </c>
      <c r="AF103" s="58">
        <v>0</v>
      </c>
      <c r="AG103">
        <v>0</v>
      </c>
      <c r="AH103">
        <v>0</v>
      </c>
    </row>
    <row r="104" spans="1:34">
      <c r="A104" s="58">
        <v>102</v>
      </c>
      <c r="B104" s="42" t="s">
        <v>488</v>
      </c>
      <c r="C104" t="s">
        <v>206</v>
      </c>
      <c r="D104">
        <v>4.5683134167558096E-3</v>
      </c>
      <c r="E104">
        <v>-1.2532098143529301E-3</v>
      </c>
      <c r="F104">
        <v>-2.0034726859890399E-3</v>
      </c>
      <c r="G104">
        <v>-1.0410475588381099E-3</v>
      </c>
      <c r="H104">
        <v>0</v>
      </c>
      <c r="I104">
        <v>0</v>
      </c>
      <c r="J104" s="70">
        <v>1.42431881952456E-5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70">
        <v>0</v>
      </c>
      <c r="R104">
        <v>0</v>
      </c>
      <c r="S104">
        <v>0</v>
      </c>
      <c r="T104">
        <v>0</v>
      </c>
      <c r="U104">
        <v>0</v>
      </c>
      <c r="V104">
        <v>-8.3132089791050601E-4</v>
      </c>
      <c r="W104">
        <v>-1.2787518353944301E-4</v>
      </c>
      <c r="X104" s="70">
        <v>-2.6521275072182001E-5</v>
      </c>
      <c r="Y104" s="58">
        <v>-6.9622686894359295E-4</v>
      </c>
      <c r="Z104" s="58">
        <v>-6.5306466910327004E-4</v>
      </c>
      <c r="AA104" s="70">
        <v>-7.2422596388197594E-5</v>
      </c>
      <c r="AB104" s="58">
        <v>0</v>
      </c>
      <c r="AC104" s="58">
        <v>0</v>
      </c>
      <c r="AD104" s="58">
        <v>0</v>
      </c>
      <c r="AE104">
        <v>0</v>
      </c>
      <c r="AF104" s="58">
        <v>0</v>
      </c>
      <c r="AG104">
        <v>0</v>
      </c>
      <c r="AH104">
        <v>0</v>
      </c>
    </row>
    <row r="105" spans="1:34">
      <c r="A105" s="58">
        <v>103</v>
      </c>
      <c r="B105" s="42" t="s">
        <v>489</v>
      </c>
      <c r="C105" t="s">
        <v>207</v>
      </c>
      <c r="D105">
        <v>4.1190959307748201E-2</v>
      </c>
      <c r="E105">
        <v>2.3319531643547799E-2</v>
      </c>
      <c r="F105">
        <v>2.3206891946039799E-2</v>
      </c>
      <c r="G105">
        <v>1.89659937082871E-2</v>
      </c>
      <c r="H105">
        <v>2.3208431502427299E-2</v>
      </c>
      <c r="I105">
        <v>6.9905429468504797E-3</v>
      </c>
      <c r="J105">
        <v>2.43985813784557E-2</v>
      </c>
      <c r="K105">
        <v>2.2247494128956401E-2</v>
      </c>
      <c r="L105">
        <v>1.6526366263968899E-2</v>
      </c>
      <c r="M105">
        <v>1.7300519112332401E-2</v>
      </c>
      <c r="N105">
        <v>1.04212849427974E-2</v>
      </c>
      <c r="O105">
        <v>1.19048521750999E-2</v>
      </c>
      <c r="P105">
        <v>9.2968150856766896E-3</v>
      </c>
      <c r="Q105">
        <v>5.3482624874603299E-2</v>
      </c>
      <c r="R105">
        <v>4.1589084622608997E-2</v>
      </c>
      <c r="S105">
        <v>5.8451339660711803E-2</v>
      </c>
      <c r="T105">
        <v>5.3965819319023799E-2</v>
      </c>
      <c r="U105">
        <v>2.5338143696058298E-2</v>
      </c>
      <c r="V105">
        <v>2.0486796616660301E-2</v>
      </c>
      <c r="W105">
        <v>3.20288779434586E-2</v>
      </c>
      <c r="X105">
        <v>3.0844537589781802E-2</v>
      </c>
      <c r="Y105" s="58">
        <v>3.01540182196572E-2</v>
      </c>
      <c r="Z105" s="58">
        <v>3.0717836319718E-2</v>
      </c>
      <c r="AA105" s="58">
        <v>3.2630751934894099E-2</v>
      </c>
      <c r="AB105" s="58">
        <v>2.8154830247712499E-2</v>
      </c>
      <c r="AC105" s="58">
        <v>0.106550130486896</v>
      </c>
      <c r="AD105" s="58">
        <v>9.0265080506901504E-2</v>
      </c>
      <c r="AE105">
        <v>4.7956910164615299E-2</v>
      </c>
      <c r="AF105" s="58">
        <v>2.9859812446252298E-2</v>
      </c>
      <c r="AG105">
        <v>2.6244893727864E-2</v>
      </c>
      <c r="AH105">
        <v>2.4220989400773899E-2</v>
      </c>
    </row>
    <row r="106" spans="1:34">
      <c r="A106" s="58">
        <v>104</v>
      </c>
      <c r="B106" s="42" t="s">
        <v>552</v>
      </c>
      <c r="C106" t="s">
        <v>153</v>
      </c>
      <c r="D106">
        <v>4.5100000000000001E-2</v>
      </c>
      <c r="E106">
        <v>1.01E-2</v>
      </c>
      <c r="F106">
        <v>-2.46E-2</v>
      </c>
      <c r="G106">
        <v>-6.0299999999999999E-2</v>
      </c>
      <c r="H106">
        <v>8.6E-3</v>
      </c>
      <c r="I106">
        <v>6.4899999999999999E-2</v>
      </c>
      <c r="J106">
        <v>-3.5400000000000001E-2</v>
      </c>
      <c r="K106">
        <v>-2.47E-2</v>
      </c>
      <c r="L106">
        <v>2.9499999999999998E-2</v>
      </c>
      <c r="M106">
        <v>5.6399999999999999E-2</v>
      </c>
      <c r="N106">
        <v>7.51E-2</v>
      </c>
      <c r="O106">
        <v>4.87E-2</v>
      </c>
      <c r="P106">
        <v>4.2200000000000001E-2</v>
      </c>
      <c r="Q106">
        <v>0.11509999999999999</v>
      </c>
      <c r="R106">
        <v>-0.1149</v>
      </c>
      <c r="S106">
        <v>6.8699999999999997E-2</v>
      </c>
      <c r="T106">
        <v>0.109</v>
      </c>
      <c r="U106">
        <v>2.8E-3</v>
      </c>
      <c r="V106">
        <v>-1.0999999999999999E-2</v>
      </c>
      <c r="W106">
        <v>-1.0800000000000001E-2</v>
      </c>
      <c r="X106">
        <v>-0.1017</v>
      </c>
      <c r="Y106" s="58">
        <v>-3.3300000000000003E-2</v>
      </c>
      <c r="Z106" s="58">
        <v>2.9067963173683601E-2</v>
      </c>
      <c r="AA106" s="58">
        <v>3.1262565339766901E-2</v>
      </c>
      <c r="AB106" s="58">
        <v>-1.27692757578712E-2</v>
      </c>
      <c r="AC106" s="58">
        <v>-2.48815165876775E-2</v>
      </c>
      <c r="AD106" s="58">
        <v>0.03</v>
      </c>
      <c r="AE106">
        <v>0.03</v>
      </c>
      <c r="AF106" s="58">
        <v>0.03</v>
      </c>
      <c r="AG106">
        <v>0.03</v>
      </c>
      <c r="AH106">
        <v>0.03</v>
      </c>
    </row>
    <row r="107" spans="1:34">
      <c r="A107" s="58">
        <v>105</v>
      </c>
      <c r="B107" s="42" t="s">
        <v>454</v>
      </c>
      <c r="C107" t="s">
        <v>97</v>
      </c>
      <c r="D107">
        <v>1.6223000000000001</v>
      </c>
      <c r="E107">
        <v>0.40210000000000001</v>
      </c>
      <c r="F107">
        <v>6.54E-2</v>
      </c>
      <c r="G107">
        <v>6.9400000000000003E-2</v>
      </c>
      <c r="H107">
        <v>9.7299999999999998E-2</v>
      </c>
      <c r="I107">
        <v>4.6800000000000001E-2</v>
      </c>
      <c r="J107">
        <v>5.3800000000000001E-2</v>
      </c>
      <c r="K107">
        <v>5.9200000000000003E-2</v>
      </c>
      <c r="L107">
        <v>3.4200000000000001E-2</v>
      </c>
      <c r="M107">
        <v>8.3699999999999997E-2</v>
      </c>
      <c r="N107">
        <v>7.9299999999999995E-2</v>
      </c>
      <c r="O107">
        <v>8.48E-2</v>
      </c>
      <c r="P107">
        <v>9.4600000000000004E-2</v>
      </c>
      <c r="Q107">
        <v>9.3899999999999997E-2</v>
      </c>
      <c r="R107">
        <v>-2.0400000000000001E-2</v>
      </c>
      <c r="S107">
        <v>8.5999999999999896E-2</v>
      </c>
      <c r="T107">
        <v>8.7499999999999994E-2</v>
      </c>
      <c r="U107">
        <v>4.1999999999999997E-3</v>
      </c>
      <c r="V107">
        <v>1.35E-2</v>
      </c>
      <c r="W107">
        <v>4.2200000000000001E-2</v>
      </c>
      <c r="X107">
        <v>5.8299999999999998E-2</v>
      </c>
      <c r="Y107" s="58">
        <v>2.6200000000000001E-2</v>
      </c>
      <c r="Z107" s="58">
        <v>8.4876242447865902E-2</v>
      </c>
      <c r="AA107" s="58">
        <v>4.3654001616814701E-2</v>
      </c>
      <c r="AB107" s="58">
        <v>5.1897753679318301E-2</v>
      </c>
      <c r="AC107" s="58">
        <v>6.8973981345115301E-2</v>
      </c>
      <c r="AD107" s="58">
        <v>0.08</v>
      </c>
      <c r="AE107">
        <v>4.4999999999999998E-2</v>
      </c>
      <c r="AF107" s="58">
        <v>0.03</v>
      </c>
      <c r="AG107">
        <v>0.03</v>
      </c>
      <c r="AH107">
        <v>0.03</v>
      </c>
    </row>
    <row r="108" spans="1:34">
      <c r="A108" s="58">
        <v>106</v>
      </c>
      <c r="B108" s="42" t="s">
        <v>490</v>
      </c>
      <c r="C108" t="s">
        <v>208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3.8445870668090998E-4</v>
      </c>
      <c r="O108">
        <v>4.6874924603751699E-4</v>
      </c>
      <c r="P108">
        <v>7.5515646002789001E-4</v>
      </c>
      <c r="Q108">
        <v>6.1795056694472698E-4</v>
      </c>
      <c r="R108">
        <v>7.5842338840315104E-4</v>
      </c>
      <c r="S108">
        <v>6.0490606312927904E-4</v>
      </c>
      <c r="T108">
        <v>5.0434244734429297E-4</v>
      </c>
      <c r="U108">
        <v>6.1335430246006403E-4</v>
      </c>
      <c r="V108">
        <v>5.1970671194573499E-4</v>
      </c>
      <c r="W108">
        <v>3.91336616962418E-4</v>
      </c>
      <c r="X108">
        <v>6.0114890163612603E-4</v>
      </c>
      <c r="Y108" s="58">
        <v>7.8245296213139701E-4</v>
      </c>
      <c r="Z108" s="58">
        <v>6.89373298339665E-4</v>
      </c>
      <c r="AA108" s="58">
        <v>8.4261336602738904E-4</v>
      </c>
      <c r="AB108" s="58">
        <v>2.55255300983804E-3</v>
      </c>
      <c r="AC108" s="58">
        <v>9.1140451828334505E-4</v>
      </c>
      <c r="AD108" s="58">
        <v>3.6643446599407699E-3</v>
      </c>
      <c r="AE108">
        <v>4.0481701343930603E-3</v>
      </c>
      <c r="AF108" s="58">
        <v>3.9813083261669704E-3</v>
      </c>
      <c r="AG108">
        <v>3.8055095905402902E-3</v>
      </c>
      <c r="AH108">
        <v>3.5120434631122199E-3</v>
      </c>
    </row>
    <row r="109" spans="1:34">
      <c r="A109" s="58">
        <v>107</v>
      </c>
      <c r="B109" s="42" t="s">
        <v>491</v>
      </c>
      <c r="C109" t="s">
        <v>209</v>
      </c>
      <c r="D109">
        <v>-7.2331629098633604E-4</v>
      </c>
      <c r="E109">
        <v>-3.4401838041060999E-4</v>
      </c>
      <c r="F109">
        <v>4.7394650727928402E-2</v>
      </c>
      <c r="G109">
        <v>6.0910746260746398E-2</v>
      </c>
      <c r="H109">
        <v>6.6036707555317001E-2</v>
      </c>
      <c r="I109">
        <v>3.8822367220582701E-2</v>
      </c>
      <c r="J109">
        <v>3.7445341765300698E-2</v>
      </c>
      <c r="K109">
        <v>3.8107598826046203E-2</v>
      </c>
      <c r="L109">
        <v>3.6296069368781297E-2</v>
      </c>
      <c r="M109">
        <v>4.1045191316842297E-2</v>
      </c>
      <c r="N109">
        <v>3.3987785665088997E-2</v>
      </c>
      <c r="O109">
        <v>3.6141945543745599E-2</v>
      </c>
      <c r="P109">
        <v>3.5436416105753203E-2</v>
      </c>
      <c r="Q109">
        <v>2.78177424571408E-2</v>
      </c>
      <c r="R109">
        <v>3.1917204477816201E-2</v>
      </c>
      <c r="S109">
        <v>2.7156616137152301E-2</v>
      </c>
      <c r="T109">
        <v>2.9145891159367499E-2</v>
      </c>
      <c r="U109">
        <v>3.4417623762594399E-2</v>
      </c>
      <c r="V109">
        <v>3.6680242226694901E-2</v>
      </c>
      <c r="W109">
        <v>3.76010872603545E-2</v>
      </c>
      <c r="X109">
        <v>3.2656530038880201E-2</v>
      </c>
      <c r="Y109" s="58">
        <v>3.6842819040730501E-2</v>
      </c>
      <c r="Z109" s="58">
        <v>3.8335043273507501E-2</v>
      </c>
      <c r="AA109" s="58">
        <v>3.9621662562719498E-2</v>
      </c>
      <c r="AB109" s="58">
        <v>4.6151831424299003E-2</v>
      </c>
      <c r="AC109" s="58">
        <v>3.0720181608937601E-2</v>
      </c>
      <c r="AD109" s="58">
        <v>3.0720181608937601E-2</v>
      </c>
      <c r="AE109">
        <v>3.0720181608937601E-2</v>
      </c>
      <c r="AF109" s="58">
        <v>3.0720181608937601E-2</v>
      </c>
      <c r="AG109">
        <v>3.0720181608937601E-2</v>
      </c>
      <c r="AH109">
        <v>3.0720181608937601E-2</v>
      </c>
    </row>
    <row r="110" spans="1:34">
      <c r="A110" s="58">
        <v>108</v>
      </c>
      <c r="B110" s="42" t="s">
        <v>492</v>
      </c>
      <c r="C110" t="s">
        <v>210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1.56749669809723E-3</v>
      </c>
      <c r="N110">
        <v>8.1783364880760497E-3</v>
      </c>
      <c r="O110">
        <v>3.6321173196642298E-2</v>
      </c>
      <c r="P110">
        <v>3.6135635050223498E-2</v>
      </c>
      <c r="Q110">
        <v>3.8488353376028399E-2</v>
      </c>
      <c r="R110">
        <v>6.03620454282396E-2</v>
      </c>
      <c r="S110">
        <v>4.7118516220418599E-2</v>
      </c>
      <c r="T110">
        <v>3.4804338679494097E-2</v>
      </c>
      <c r="U110">
        <v>3.4684267609053097E-2</v>
      </c>
      <c r="V110">
        <v>3.4622399499179002E-2</v>
      </c>
      <c r="W110">
        <v>3.3803708380322602E-2</v>
      </c>
      <c r="X110">
        <v>2.9145113219323199E-2</v>
      </c>
      <c r="Y110" s="58">
        <v>3.0610542130515599E-2</v>
      </c>
      <c r="Z110" s="58">
        <v>2.5746252728666999E-2</v>
      </c>
      <c r="AA110" s="58">
        <v>2.3692054635786001E-2</v>
      </c>
      <c r="AB110" s="58">
        <v>2.3353464229843399E-2</v>
      </c>
      <c r="AC110" s="58">
        <v>2.4198467998427699E-2</v>
      </c>
      <c r="AD110" s="58">
        <v>2.7298597536690901E-2</v>
      </c>
      <c r="AE110">
        <v>2.4239577507007001E-2</v>
      </c>
      <c r="AF110" s="58">
        <v>2.5167556204698401E-2</v>
      </c>
      <c r="AG110">
        <v>2.3357955417799E-2</v>
      </c>
      <c r="AH110">
        <v>2.21622053017081E-2</v>
      </c>
    </row>
    <row r="111" spans="1:34" s="58" customFormat="1">
      <c r="A111" s="58">
        <v>109</v>
      </c>
      <c r="B111" s="42" t="s">
        <v>563</v>
      </c>
      <c r="C111" s="58" t="s">
        <v>558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5.5937515557621497E-4</v>
      </c>
      <c r="Q111" s="58">
        <v>1.11629779835176E-3</v>
      </c>
      <c r="R111" s="58">
        <v>1.04699423862483E-2</v>
      </c>
      <c r="S111" s="58">
        <v>1.2281426130200501E-3</v>
      </c>
      <c r="T111" s="58">
        <v>9.2704814056593105E-4</v>
      </c>
      <c r="U111" s="58">
        <v>3.15859101865662E-4</v>
      </c>
      <c r="V111" s="58">
        <v>7.5018229954481902E-4</v>
      </c>
      <c r="W111" s="58">
        <v>8.2893963198935798E-4</v>
      </c>
      <c r="X111" s="58">
        <v>9.4680952007690001E-4</v>
      </c>
      <c r="Y111" s="58">
        <v>8.7537622760563202E-4</v>
      </c>
      <c r="Z111" s="58">
        <v>8.2528532940022502E-4</v>
      </c>
      <c r="AA111" s="58">
        <v>4.5964805757215202E-4</v>
      </c>
      <c r="AB111" s="70">
        <v>8.7996198564222006E-5</v>
      </c>
      <c r="AC111" s="58">
        <v>4.05157903202509E-4</v>
      </c>
      <c r="AD111" s="58">
        <v>3.4230216346947797E-4</v>
      </c>
      <c r="AE111" s="58">
        <v>3.0902062094603501E-4</v>
      </c>
      <c r="AF111" s="58">
        <v>2.8437916615478402E-4</v>
      </c>
      <c r="AG111" s="58">
        <v>2.6244893727863999E-4</v>
      </c>
      <c r="AH111" s="58">
        <v>2.42209894007739E-4</v>
      </c>
    </row>
    <row r="112" spans="1:34">
      <c r="A112" s="58">
        <v>110</v>
      </c>
      <c r="B112" s="42" t="s">
        <v>493</v>
      </c>
      <c r="C112" t="s">
        <v>99</v>
      </c>
      <c r="D112">
        <v>1.2885</v>
      </c>
      <c r="E112">
        <v>1.2624</v>
      </c>
      <c r="F112">
        <v>1.2970999999999999</v>
      </c>
      <c r="G112">
        <v>1.3922000000000001</v>
      </c>
      <c r="H112">
        <v>2.024</v>
      </c>
      <c r="I112">
        <v>1.9767999999999999</v>
      </c>
      <c r="J112">
        <v>2.0728</v>
      </c>
      <c r="K112">
        <v>2.1941999999999999</v>
      </c>
      <c r="L112">
        <v>2.1459000000000001</v>
      </c>
      <c r="M112">
        <v>1.9167000000000001</v>
      </c>
      <c r="N112">
        <v>1.8126</v>
      </c>
      <c r="O112">
        <v>1.7766</v>
      </c>
      <c r="P112">
        <v>1.6706000000000001</v>
      </c>
      <c r="Q112">
        <v>1.4903</v>
      </c>
      <c r="R112">
        <v>1.6705000000000001</v>
      </c>
      <c r="S112">
        <v>1.7823</v>
      </c>
      <c r="T112">
        <v>1.6865000000000001</v>
      </c>
      <c r="U112">
        <v>1.6513</v>
      </c>
      <c r="V112">
        <v>1.6634</v>
      </c>
      <c r="W112">
        <v>1.7657</v>
      </c>
      <c r="X112">
        <v>2.2692999999999999</v>
      </c>
      <c r="Y112" s="58">
        <v>2.3666999999999998</v>
      </c>
      <c r="Z112" s="58">
        <v>2.5095000000000001</v>
      </c>
      <c r="AA112" s="58">
        <v>2.5341</v>
      </c>
      <c r="AB112" s="58">
        <v>2.8182</v>
      </c>
      <c r="AC112" s="58">
        <v>3.109</v>
      </c>
      <c r="AD112" s="58">
        <v>3.22</v>
      </c>
      <c r="AE112">
        <v>3.12</v>
      </c>
      <c r="AF112" s="58">
        <v>3.12</v>
      </c>
      <c r="AG112">
        <v>3.12</v>
      </c>
      <c r="AH112">
        <v>3.12</v>
      </c>
    </row>
    <row r="113" spans="1:34">
      <c r="A113" s="58">
        <v>111</v>
      </c>
      <c r="B113" s="42" t="s">
        <v>494</v>
      </c>
      <c r="C113" t="s">
        <v>100</v>
      </c>
      <c r="D113">
        <v>1.2470000000000001</v>
      </c>
      <c r="E113">
        <v>1.2798</v>
      </c>
      <c r="F113">
        <v>1.3165</v>
      </c>
      <c r="G113">
        <v>1.8167</v>
      </c>
      <c r="H113">
        <v>1.9512</v>
      </c>
      <c r="I113">
        <v>1.9806999999999999</v>
      </c>
      <c r="J113">
        <v>2.06</v>
      </c>
      <c r="K113">
        <v>2.09</v>
      </c>
      <c r="L113">
        <v>2.0750000000000002</v>
      </c>
      <c r="M113">
        <v>1.825</v>
      </c>
      <c r="N113">
        <v>1.7925</v>
      </c>
      <c r="O113">
        <v>1.7135</v>
      </c>
      <c r="P113">
        <v>1.5915999999999999</v>
      </c>
      <c r="Q113">
        <v>1.667</v>
      </c>
      <c r="R113">
        <v>1.6858</v>
      </c>
      <c r="S113">
        <v>1.7727999999999999</v>
      </c>
      <c r="T113">
        <v>1.6702999999999999</v>
      </c>
      <c r="U113">
        <v>1.6567000000000001</v>
      </c>
      <c r="V113">
        <v>1.7363</v>
      </c>
      <c r="W113">
        <v>1.8635999999999999</v>
      </c>
      <c r="X113">
        <v>2.3948999999999998</v>
      </c>
      <c r="Y113" s="58">
        <v>2.6467999999999998</v>
      </c>
      <c r="Z113" s="58">
        <v>2.5922000000000001</v>
      </c>
      <c r="AA113" s="58">
        <v>2.6766000000000001</v>
      </c>
      <c r="AB113" s="58">
        <v>2.8677000000000001</v>
      </c>
      <c r="AC113" s="58">
        <v>3.2766000000000002</v>
      </c>
      <c r="AD113" s="58">
        <v>3.12</v>
      </c>
      <c r="AE113">
        <v>3.12</v>
      </c>
      <c r="AF113" s="58">
        <v>3.12</v>
      </c>
      <c r="AG113">
        <v>3.12</v>
      </c>
      <c r="AH113">
        <v>3.12</v>
      </c>
    </row>
    <row r="114" spans="1:34">
      <c r="A114" s="58">
        <v>112</v>
      </c>
      <c r="B114" s="42" t="s">
        <v>495</v>
      </c>
      <c r="C114" t="s">
        <v>211</v>
      </c>
      <c r="D114">
        <v>1.5855854483989899E-2</v>
      </c>
      <c r="E114">
        <v>2.0677961936823398E-2</v>
      </c>
      <c r="F114">
        <v>4.4197442233204202E-2</v>
      </c>
      <c r="G114">
        <v>4.5798521333903698E-2</v>
      </c>
      <c r="H114">
        <v>5.4179278425717001E-2</v>
      </c>
      <c r="I114">
        <v>5.0244134173121298E-2</v>
      </c>
      <c r="J114">
        <v>5.2135766069877E-2</v>
      </c>
      <c r="K114">
        <v>4.28452313866882E-2</v>
      </c>
      <c r="L114">
        <v>4.2510800023087401E-2</v>
      </c>
      <c r="M114">
        <v>4.1997300422353202E-2</v>
      </c>
      <c r="N114">
        <v>4.5652426425237501E-2</v>
      </c>
      <c r="O114">
        <v>5.2555062526323998E-2</v>
      </c>
      <c r="P114">
        <v>4.7602825739535899E-2</v>
      </c>
      <c r="Q114">
        <v>6.8702149321774306E-2</v>
      </c>
      <c r="R114">
        <v>7.95895317488714E-2</v>
      </c>
      <c r="S114">
        <v>7.4403445764901405E-2</v>
      </c>
      <c r="T114">
        <v>6.4978538953291198E-2</v>
      </c>
      <c r="U114">
        <v>6.8224464168906707E-2</v>
      </c>
      <c r="V114">
        <v>8.0264260021228898E-2</v>
      </c>
      <c r="W114">
        <v>8.9679380287301394E-2</v>
      </c>
      <c r="X114">
        <v>8.9485434221049501E-2</v>
      </c>
      <c r="Y114" s="58">
        <v>9.4700527569746798E-2</v>
      </c>
      <c r="Z114" s="58">
        <v>8.6942975335155603E-2</v>
      </c>
      <c r="AA114" s="58">
        <v>8.3666708969235795E-2</v>
      </c>
      <c r="AB114" s="58">
        <v>8.5238459250415899E-2</v>
      </c>
      <c r="AC114" s="58">
        <v>0.112836858388827</v>
      </c>
      <c r="AD114" s="58">
        <v>0.10123586484609801</v>
      </c>
      <c r="AE114">
        <v>9.4010253304202901E-2</v>
      </c>
      <c r="AF114" s="58">
        <v>8.8584110257215201E-2</v>
      </c>
      <c r="AG114">
        <v>8.7526720582426595E-2</v>
      </c>
      <c r="AH114">
        <v>8.7558876683797707E-2</v>
      </c>
    </row>
    <row r="115" spans="1:34">
      <c r="A115" s="58">
        <v>113</v>
      </c>
      <c r="B115" s="42" t="s">
        <v>496</v>
      </c>
      <c r="C115" t="s">
        <v>212</v>
      </c>
      <c r="D115">
        <v>1.8950886823842002E-2</v>
      </c>
      <c r="E115">
        <v>2.8516666461893801E-2</v>
      </c>
      <c r="F115">
        <v>3.7942850941632099E-2</v>
      </c>
      <c r="G115">
        <v>3.8768611091131402E-2</v>
      </c>
      <c r="H115">
        <v>3.7861269253020503E-2</v>
      </c>
      <c r="I115">
        <v>2.9011382441215799E-2</v>
      </c>
      <c r="J115">
        <v>2.9271176060049201E-2</v>
      </c>
      <c r="K115">
        <v>2.8615759640368301E-2</v>
      </c>
      <c r="L115">
        <v>3.2030448739294302E-2</v>
      </c>
      <c r="M115">
        <v>4.0106628479092701E-2</v>
      </c>
      <c r="N115">
        <v>4.4957128764218798E-2</v>
      </c>
      <c r="O115">
        <v>3.8954441019970698E-2</v>
      </c>
      <c r="P115">
        <v>3.7830541771619403E-2</v>
      </c>
      <c r="Q115">
        <v>5.0238384398143501E-2</v>
      </c>
      <c r="R115">
        <v>5.54061317606045E-2</v>
      </c>
      <c r="S115">
        <v>5.1334528175562E-2</v>
      </c>
      <c r="T115">
        <v>4.4592899486316402E-2</v>
      </c>
      <c r="U115">
        <v>4.4169222615658602E-2</v>
      </c>
      <c r="V115">
        <v>4.8789828297435903E-2</v>
      </c>
      <c r="W115">
        <v>4.8896835571149003E-2</v>
      </c>
      <c r="X115">
        <v>4.7197850480123399E-2</v>
      </c>
      <c r="Y115" s="58">
        <v>4.8914193038177803E-2</v>
      </c>
      <c r="Z115" s="58">
        <v>4.0452228883710799E-2</v>
      </c>
      <c r="AA115" s="58">
        <v>3.7776792212620099E-2</v>
      </c>
      <c r="AB115" s="58">
        <v>3.6238862274415598E-2</v>
      </c>
      <c r="AC115" s="58">
        <v>3.7460081777455301E-2</v>
      </c>
      <c r="AD115" s="58">
        <v>3.3834857348140603E-2</v>
      </c>
      <c r="AE115">
        <v>3.0963866218792699E-2</v>
      </c>
      <c r="AF115" s="58">
        <v>3.3414552023187098E-2</v>
      </c>
      <c r="AG115">
        <v>3.3724688440305302E-2</v>
      </c>
      <c r="AH115">
        <v>3.3667175267075702E-2</v>
      </c>
    </row>
    <row r="116" spans="1:34">
      <c r="A116" s="58">
        <v>114</v>
      </c>
      <c r="B116" s="42" t="s">
        <v>497</v>
      </c>
      <c r="C116" t="s">
        <v>213</v>
      </c>
      <c r="D116">
        <v>1.0392913023119401E-2</v>
      </c>
      <c r="E116">
        <v>1.1942352348539699E-3</v>
      </c>
      <c r="F116">
        <v>7.10815413383197E-3</v>
      </c>
      <c r="G116">
        <v>6.9560905067819496E-3</v>
      </c>
      <c r="H116">
        <v>1.24208708192542E-2</v>
      </c>
      <c r="I116">
        <v>7.3727891070855499E-3</v>
      </c>
      <c r="J116">
        <v>7.5773761198706701E-3</v>
      </c>
      <c r="K116">
        <v>1.10918738637203E-2</v>
      </c>
      <c r="L116">
        <v>6.9817209886738497E-3</v>
      </c>
      <c r="M116">
        <v>7.8471593960299704E-3</v>
      </c>
      <c r="N116">
        <v>2.7648306991095201E-3</v>
      </c>
      <c r="O116">
        <v>1.2683803128074E-2</v>
      </c>
      <c r="P116">
        <v>1.2876816081364401E-2</v>
      </c>
      <c r="Q116">
        <v>6.4635635913492797E-3</v>
      </c>
      <c r="R116">
        <v>4.6319321086865598E-3</v>
      </c>
      <c r="S116">
        <v>1.2148530101179699E-2</v>
      </c>
      <c r="T116">
        <v>1.28558263523442E-2</v>
      </c>
      <c r="U116">
        <v>1.22211762960231E-2</v>
      </c>
      <c r="V116">
        <v>9.4131266164330096E-3</v>
      </c>
      <c r="W116">
        <v>8.8118210647054798E-3</v>
      </c>
      <c r="X116">
        <v>1.49158597814293E-2</v>
      </c>
      <c r="Y116" s="58">
        <v>1.5600783792396501E-2</v>
      </c>
      <c r="Z116" s="58">
        <v>2.4397681546826099E-2</v>
      </c>
      <c r="AA116" s="58">
        <v>1.6492396524253501E-2</v>
      </c>
      <c r="AB116" s="58">
        <v>4.8107056168551297E-3</v>
      </c>
      <c r="AC116" s="58">
        <v>4.1297574486016796E-3</v>
      </c>
      <c r="AD116" s="58">
        <v>2.6528417668884598E-3</v>
      </c>
      <c r="AE116">
        <v>3.1674613646968598E-3</v>
      </c>
      <c r="AF116" s="58">
        <v>3.5547395769348002E-3</v>
      </c>
      <c r="AG116">
        <v>3.28061171598301E-3</v>
      </c>
      <c r="AH116">
        <v>3.0276236750967399E-3</v>
      </c>
    </row>
    <row r="117" spans="1:34">
      <c r="A117" s="58">
        <v>115</v>
      </c>
      <c r="B117" s="42" t="s">
        <v>498</v>
      </c>
      <c r="C117" t="s">
        <v>214</v>
      </c>
      <c r="D117">
        <v>0</v>
      </c>
      <c r="E117">
        <v>1.62180093622144E-4</v>
      </c>
      <c r="F117">
        <v>3.2472953118739098E-3</v>
      </c>
      <c r="G117">
        <v>5.9623632915273804E-4</v>
      </c>
      <c r="H117">
        <v>3.97427620381161E-4</v>
      </c>
      <c r="I117">
        <v>1.9033656538454199E-4</v>
      </c>
      <c r="J117">
        <v>1.26764374937686E-3</v>
      </c>
      <c r="K117">
        <v>1.81549751516526E-3</v>
      </c>
      <c r="L117">
        <v>1.0467031625309099E-3</v>
      </c>
      <c r="M117">
        <v>2.1577269362696399E-3</v>
      </c>
      <c r="N117">
        <v>7.3619752343153104E-4</v>
      </c>
      <c r="O117">
        <v>1.14429963003276E-3</v>
      </c>
      <c r="P117">
        <v>9.5765026634647994E-3</v>
      </c>
      <c r="Q117">
        <v>1.30566974628644E-3</v>
      </c>
      <c r="R117">
        <v>1.08081939322957E-2</v>
      </c>
      <c r="S117">
        <v>3.03369555902714E-3</v>
      </c>
      <c r="T117">
        <v>2.4145639969354801E-3</v>
      </c>
      <c r="U117">
        <v>1.45185003450577E-3</v>
      </c>
      <c r="V117">
        <v>1.23806309575228E-3</v>
      </c>
      <c r="W117">
        <v>1.8702548828721101E-3</v>
      </c>
      <c r="X117">
        <v>1.74038500640341E-3</v>
      </c>
      <c r="Y117" s="58">
        <v>2.26615567242121E-3</v>
      </c>
      <c r="Z117" s="58">
        <v>2.6914998064357502E-3</v>
      </c>
      <c r="AA117" s="58">
        <v>2.33120041686715E-3</v>
      </c>
      <c r="AB117" s="58">
        <v>2.5497105231901199E-3</v>
      </c>
      <c r="AC117" s="58">
        <v>3.3881660306602701E-3</v>
      </c>
      <c r="AD117" s="58">
        <v>3.59417271642952E-3</v>
      </c>
      <c r="AE117">
        <v>2.0086340361492299E-3</v>
      </c>
      <c r="AF117" s="58">
        <v>1.6351802053899999E-3</v>
      </c>
      <c r="AG117">
        <v>1.5090813893521801E-3</v>
      </c>
      <c r="AH117">
        <v>1.3927068905445E-3</v>
      </c>
    </row>
    <row r="118" spans="1:34">
      <c r="A118" s="58">
        <v>116</v>
      </c>
      <c r="B118" s="42" t="s">
        <v>499</v>
      </c>
      <c r="C118" t="s">
        <v>215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2.8455626913341898E-3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58">
        <v>0</v>
      </c>
      <c r="Z118" s="58">
        <v>0</v>
      </c>
      <c r="AA118" s="58">
        <v>0</v>
      </c>
      <c r="AB118" s="58">
        <v>0</v>
      </c>
      <c r="AC118" s="58">
        <v>0</v>
      </c>
      <c r="AD118" s="58">
        <v>0</v>
      </c>
      <c r="AE118">
        <v>0</v>
      </c>
      <c r="AF118" s="58">
        <v>0</v>
      </c>
      <c r="AG118">
        <v>0</v>
      </c>
      <c r="AH118">
        <v>0</v>
      </c>
    </row>
    <row r="119" spans="1:34">
      <c r="A119" s="58">
        <v>117</v>
      </c>
      <c r="B119" s="42" t="s">
        <v>500</v>
      </c>
      <c r="C119" t="s">
        <v>216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2.13045622205791E-3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58">
        <v>0</v>
      </c>
      <c r="Z119" s="58">
        <v>0</v>
      </c>
      <c r="AA119" s="58">
        <v>0</v>
      </c>
      <c r="AB119" s="58">
        <v>0</v>
      </c>
      <c r="AC119" s="58">
        <v>0</v>
      </c>
      <c r="AD119" s="58">
        <v>0</v>
      </c>
      <c r="AE119">
        <v>0</v>
      </c>
      <c r="AF119" s="58">
        <v>0</v>
      </c>
      <c r="AG119">
        <v>0</v>
      </c>
      <c r="AH119">
        <v>0</v>
      </c>
    </row>
    <row r="120" spans="1:34">
      <c r="A120" s="58">
        <v>118</v>
      </c>
      <c r="B120" s="42" t="s">
        <v>501</v>
      </c>
      <c r="C120" t="s">
        <v>217</v>
      </c>
      <c r="E120">
        <v>0.615645502822327</v>
      </c>
      <c r="F120">
        <v>0.45694497881316898</v>
      </c>
      <c r="G120">
        <v>0.21756269890063301</v>
      </c>
      <c r="H120">
        <v>5.2725824481136802E-2</v>
      </c>
      <c r="I120">
        <v>-0.11485680704312599</v>
      </c>
      <c r="J120">
        <v>2.6745262235473799E-2</v>
      </c>
      <c r="K120">
        <v>7.9633123740264905E-2</v>
      </c>
      <c r="L120">
        <v>-3.29408761821188E-2</v>
      </c>
      <c r="M120">
        <v>-4.4429106003744799E-2</v>
      </c>
      <c r="N120">
        <v>-0.12089815069360001</v>
      </c>
      <c r="O120">
        <v>3.5725073816120702E-2</v>
      </c>
      <c r="P120">
        <v>7.1796870421312997E-2</v>
      </c>
      <c r="Q120">
        <v>0.45304925146875102</v>
      </c>
      <c r="R120">
        <v>0.95781848508969303</v>
      </c>
      <c r="S120">
        <v>-4.0837674474348003E-2</v>
      </c>
      <c r="T120">
        <v>-7.1079261849511299E-2</v>
      </c>
      <c r="U120">
        <v>-0.28454060951996402</v>
      </c>
      <c r="V120">
        <v>-0.41653772427549501</v>
      </c>
      <c r="W120">
        <v>-0.25454833835804402</v>
      </c>
      <c r="X120">
        <v>-0.12539674184302599</v>
      </c>
      <c r="Y120" s="58">
        <v>-8.8388834473869193E-2</v>
      </c>
      <c r="Z120" s="58">
        <v>0.45521074138046302</v>
      </c>
      <c r="AA120" s="58">
        <v>0.26264799324717297</v>
      </c>
      <c r="AB120" s="58">
        <v>0.223432244861168</v>
      </c>
      <c r="AC120" s="58">
        <v>0.285869596918573</v>
      </c>
      <c r="AD120" s="58">
        <v>-0.05</v>
      </c>
      <c r="AE120">
        <v>-0.05</v>
      </c>
      <c r="AF120" s="58">
        <v>-0.05</v>
      </c>
      <c r="AG120">
        <v>-0.05</v>
      </c>
      <c r="AH120">
        <v>-0.05</v>
      </c>
    </row>
    <row r="121" spans="1:34">
      <c r="A121" s="58">
        <v>119</v>
      </c>
      <c r="B121" s="42" t="s">
        <v>502</v>
      </c>
      <c r="C121" t="s">
        <v>248</v>
      </c>
      <c r="D121">
        <v>0</v>
      </c>
      <c r="E121">
        <v>-5.4232040397586903E-3</v>
      </c>
      <c r="F121">
        <v>5.98746160010685E-3</v>
      </c>
      <c r="G121">
        <v>3.6588089658801302E-3</v>
      </c>
      <c r="H121">
        <v>1.45220387869234E-3</v>
      </c>
      <c r="I121">
        <v>1.0492106538139601E-3</v>
      </c>
      <c r="J121">
        <v>-4.8284407981882599E-4</v>
      </c>
      <c r="K121">
        <v>1.3705476325861399E-3</v>
      </c>
      <c r="L121">
        <v>8.3580856986826798E-4</v>
      </c>
      <c r="M121" s="70">
        <v>2.90277166314302E-6</v>
      </c>
      <c r="N121" s="70">
        <v>-1.6359944965145101E-6</v>
      </c>
      <c r="O121" s="70">
        <v>6.8933712652576098E-7</v>
      </c>
      <c r="P121">
        <v>4.5326168856340701E-3</v>
      </c>
      <c r="Q121">
        <v>-4.0999026727857003E-3</v>
      </c>
      <c r="R121">
        <v>-4.0976003695398101E-3</v>
      </c>
      <c r="S121">
        <v>-4.5803303795281403E-3</v>
      </c>
      <c r="T121">
        <v>5.4979214026450304E-3</v>
      </c>
      <c r="U121">
        <v>-1.37251798101392E-3</v>
      </c>
      <c r="V121">
        <v>4.6605731112980197E-3</v>
      </c>
      <c r="W121">
        <v>3.3931904858293099E-3</v>
      </c>
      <c r="X121">
        <v>-3.55414554050653E-3</v>
      </c>
      <c r="Y121" s="58">
        <v>-1.50853805751866E-3</v>
      </c>
      <c r="Z121" s="58">
        <v>-1.68025541648696E-3</v>
      </c>
      <c r="AA121" s="58">
        <v>7.9891316777333399E-3</v>
      </c>
      <c r="AB121" s="58">
        <v>-1.5711235842132298E-2</v>
      </c>
      <c r="AC121" s="58">
        <v>3.49209812485047E-2</v>
      </c>
      <c r="AD121" s="58">
        <v>-1.7115108173473899E-2</v>
      </c>
      <c r="AE121">
        <v>0</v>
      </c>
      <c r="AF121" s="58">
        <v>0</v>
      </c>
      <c r="AG121">
        <v>0</v>
      </c>
      <c r="AH121">
        <v>0</v>
      </c>
    </row>
    <row r="122" spans="1:34">
      <c r="A122" s="58">
        <v>120</v>
      </c>
      <c r="B122" s="42" t="s">
        <v>503</v>
      </c>
      <c r="C122" t="s">
        <v>218</v>
      </c>
      <c r="D122">
        <v>1.06593979724302E-3</v>
      </c>
      <c r="E122">
        <v>7.5118870636802504E-3</v>
      </c>
      <c r="F122">
        <v>-7.4900661145986301E-3</v>
      </c>
      <c r="G122">
        <v>-1.0845822749349799E-3</v>
      </c>
      <c r="H122">
        <v>-3.7328011939597701E-3</v>
      </c>
      <c r="I122">
        <v>-3.88538278099025E-4</v>
      </c>
      <c r="J122">
        <v>9.955988548476691E-4</v>
      </c>
      <c r="K122">
        <v>-9.7531994318920696E-4</v>
      </c>
      <c r="L122">
        <v>1.40633394159773E-3</v>
      </c>
      <c r="M122">
        <v>8.32805190155733E-3</v>
      </c>
      <c r="N122">
        <v>5.5067574752678504E-3</v>
      </c>
      <c r="O122">
        <v>1.1943455054185301E-2</v>
      </c>
      <c r="P122">
        <v>3.4177822005706702E-4</v>
      </c>
      <c r="Q122">
        <v>2.5541790651304901E-2</v>
      </c>
      <c r="R122">
        <v>-1.5631449571715399E-2</v>
      </c>
      <c r="S122">
        <v>1.0033650191072401E-2</v>
      </c>
      <c r="T122">
        <v>-1.7406682910287401E-3</v>
      </c>
      <c r="U122">
        <v>6.95991858180732E-3</v>
      </c>
      <c r="V122">
        <v>-1.6052152533570199E-2</v>
      </c>
      <c r="W122">
        <v>3.20202029938215E-3</v>
      </c>
      <c r="X122">
        <v>7.8220080612888994E-3</v>
      </c>
      <c r="Y122" s="58">
        <v>4.0294653256695298E-3</v>
      </c>
      <c r="Z122" s="58">
        <v>-5.4045885275526002E-4</v>
      </c>
      <c r="AA122" s="58">
        <v>-4.4482721044750801E-3</v>
      </c>
      <c r="AB122" s="58">
        <v>1.3750732194105201E-2</v>
      </c>
      <c r="AC122" s="70">
        <v>-7.5090179054657102E-5</v>
      </c>
      <c r="AD122" s="70">
        <v>-9.7504771264280993E-3</v>
      </c>
      <c r="AE122" s="70">
        <v>4.6893879228560899E-3</v>
      </c>
      <c r="AF122" s="58">
        <v>2.0190920796989602E-3</v>
      </c>
      <c r="AG122">
        <v>1.4434691550325199E-4</v>
      </c>
      <c r="AH122">
        <v>-6.0552473501934798E-4</v>
      </c>
    </row>
    <row r="123" spans="1:34">
      <c r="A123" s="58">
        <v>121</v>
      </c>
      <c r="B123" s="42" t="s">
        <v>504</v>
      </c>
      <c r="C123" t="s">
        <v>219</v>
      </c>
      <c r="E123">
        <v>12</v>
      </c>
      <c r="F123">
        <v>-48.61</v>
      </c>
      <c r="G123">
        <v>-10.220000000000001</v>
      </c>
      <c r="H123">
        <v>-57.92</v>
      </c>
      <c r="I123">
        <v>64.52</v>
      </c>
      <c r="J123">
        <v>25.909999999999901</v>
      </c>
      <c r="K123">
        <v>43.2</v>
      </c>
      <c r="L123">
        <v>-1.84000000000004</v>
      </c>
      <c r="M123">
        <v>-4.66</v>
      </c>
      <c r="N123">
        <v>-7.8299999999999397</v>
      </c>
      <c r="O123">
        <v>-4.0299999999999496</v>
      </c>
      <c r="P123">
        <v>-1</v>
      </c>
      <c r="Q123">
        <v>2.0799999999999002</v>
      </c>
      <c r="R123">
        <v>12.4</v>
      </c>
      <c r="S123">
        <v>-3.39999999999992</v>
      </c>
      <c r="T123">
        <v>-2.8500000000000498</v>
      </c>
      <c r="U123">
        <v>19.760000000000002</v>
      </c>
      <c r="V123">
        <v>22.64</v>
      </c>
      <c r="W123">
        <v>20.09</v>
      </c>
      <c r="X123">
        <v>-31.969999999999899</v>
      </c>
      <c r="Y123" s="58">
        <v>12.4499999999999</v>
      </c>
      <c r="Z123" s="58">
        <v>10.689999999999699</v>
      </c>
      <c r="AA123" s="58">
        <v>12.0300000000002</v>
      </c>
      <c r="AB123" s="58">
        <v>6.9500000000000401</v>
      </c>
      <c r="AC123" s="58">
        <v>20.290000000000099</v>
      </c>
      <c r="AD123" s="58">
        <v>-82.585019000000102</v>
      </c>
      <c r="AE123">
        <v>8.5816409999997596</v>
      </c>
      <c r="AF123" s="58">
        <v>0</v>
      </c>
      <c r="AG123">
        <v>0</v>
      </c>
      <c r="AH123">
        <v>0</v>
      </c>
    </row>
    <row r="124" spans="1:34">
      <c r="A124" s="58">
        <v>122</v>
      </c>
      <c r="B124" s="42" t="s">
        <v>505</v>
      </c>
      <c r="C124" t="s">
        <v>220</v>
      </c>
      <c r="E124">
        <v>558.33565272496799</v>
      </c>
      <c r="F124">
        <v>297.06506360342303</v>
      </c>
      <c r="G124">
        <v>116.579984197672</v>
      </c>
      <c r="H124">
        <v>-43.172687747035603</v>
      </c>
      <c r="I124">
        <v>-34.1670093079724</v>
      </c>
      <c r="J124">
        <v>-18.715241219606199</v>
      </c>
      <c r="K124">
        <v>66.9330097529851</v>
      </c>
      <c r="L124">
        <v>75.808979915186995</v>
      </c>
      <c r="M124">
        <v>13.232866384932301</v>
      </c>
      <c r="N124">
        <v>-71.646567361800507</v>
      </c>
      <c r="O124">
        <v>-5.7307418664865697</v>
      </c>
      <c r="P124">
        <v>58.708736980725298</v>
      </c>
      <c r="Q124">
        <v>4.9974770180499402</v>
      </c>
      <c r="R124">
        <v>76.608201137384</v>
      </c>
      <c r="S124">
        <v>-57.482476014138904</v>
      </c>
      <c r="T124">
        <v>-0.70922324340347098</v>
      </c>
      <c r="U124">
        <v>29.347672137104301</v>
      </c>
      <c r="V124">
        <v>9.9589816039434496</v>
      </c>
      <c r="W124">
        <v>-208.59724471880801</v>
      </c>
      <c r="X124">
        <v>-159.71141629577301</v>
      </c>
      <c r="Y124" s="58">
        <v>-101.538364811763</v>
      </c>
      <c r="Z124" s="58">
        <v>263.85445905558799</v>
      </c>
      <c r="AA124" s="58">
        <v>-116.401733948936</v>
      </c>
      <c r="AB124" s="58">
        <v>58.232688240720798</v>
      </c>
      <c r="AC124" s="58">
        <v>266.86821164361498</v>
      </c>
      <c r="AD124" s="58">
        <v>-57.785082999999702</v>
      </c>
      <c r="AE124">
        <v>22.086592999999901</v>
      </c>
      <c r="AF124" s="58">
        <v>0</v>
      </c>
      <c r="AG124">
        <v>0</v>
      </c>
      <c r="AH124">
        <v>0</v>
      </c>
    </row>
    <row r="125" spans="1:34">
      <c r="A125" s="58">
        <v>123</v>
      </c>
      <c r="B125" s="42" t="s">
        <v>506</v>
      </c>
      <c r="C125" t="s">
        <v>243</v>
      </c>
      <c r="E125">
        <v>-1.65827450307835E-2</v>
      </c>
      <c r="F125">
        <v>4.2144976097532302E-2</v>
      </c>
      <c r="G125">
        <v>-0.36205553685993602</v>
      </c>
      <c r="H125">
        <v>6.2902857663100706E-2</v>
      </c>
      <c r="I125">
        <v>-0.166743153766609</v>
      </c>
      <c r="J125">
        <v>0.445311947509551</v>
      </c>
      <c r="K125">
        <v>0.24841984200786801</v>
      </c>
      <c r="L125">
        <v>-2.95796392671278E-2</v>
      </c>
      <c r="M125">
        <v>0.970830256924192</v>
      </c>
      <c r="N125">
        <v>0.237978966255981</v>
      </c>
      <c r="O125">
        <v>0.94474593714399102</v>
      </c>
      <c r="P125">
        <v>0.46228833433697603</v>
      </c>
      <c r="Q125">
        <v>8.7439885417119598E-2</v>
      </c>
      <c r="R125">
        <v>0.42580631671904901</v>
      </c>
      <c r="S125">
        <v>7.2743231454091006E-2</v>
      </c>
      <c r="T125">
        <v>0.244852915002049</v>
      </c>
      <c r="U125">
        <v>1.9414959446447E-2</v>
      </c>
      <c r="V125">
        <v>-1.7247795529483599E-2</v>
      </c>
      <c r="W125">
        <v>-4.4023721134069001E-2</v>
      </c>
      <c r="X125">
        <v>-6.6089163244573298E-2</v>
      </c>
      <c r="Y125" s="58">
        <v>9.3508955300639601E-2</v>
      </c>
      <c r="Z125" s="58">
        <v>0.102502038816353</v>
      </c>
      <c r="AA125" s="58">
        <v>8.2017405006556507E-2</v>
      </c>
      <c r="AB125" s="58">
        <v>6.5634428199935896E-2</v>
      </c>
      <c r="AC125" s="58">
        <v>0.116017085052563</v>
      </c>
      <c r="AD125" s="58">
        <v>0.18</v>
      </c>
      <c r="AE125">
        <v>0.12</v>
      </c>
      <c r="AF125" s="58">
        <v>0.1</v>
      </c>
      <c r="AG125">
        <v>0.09</v>
      </c>
      <c r="AH125">
        <v>0.08</v>
      </c>
    </row>
    <row r="126" spans="1:34">
      <c r="A126" s="58">
        <v>124</v>
      </c>
      <c r="B126" s="42" t="s">
        <v>507</v>
      </c>
      <c r="C126" t="s">
        <v>104</v>
      </c>
      <c r="D126">
        <v>2.6100000000000002E-2</v>
      </c>
      <c r="E126">
        <v>0.105</v>
      </c>
      <c r="F126">
        <v>0.1052</v>
      </c>
      <c r="G126">
        <v>3.1E-2</v>
      </c>
      <c r="H126">
        <v>2.87E-2</v>
      </c>
      <c r="I126">
        <v>1.84E-2</v>
      </c>
      <c r="J126">
        <v>4.8099999999999997E-2</v>
      </c>
      <c r="K126">
        <v>5.4699999999999999E-2</v>
      </c>
      <c r="L126">
        <v>0.1106</v>
      </c>
      <c r="M126">
        <v>5.8599999999999999E-2</v>
      </c>
      <c r="N126">
        <v>9.6000000000000002E-2</v>
      </c>
      <c r="O126">
        <v>9.3799999999999994E-2</v>
      </c>
      <c r="P126">
        <v>0.1258</v>
      </c>
      <c r="Q126">
        <v>2.6100000000000002E-2</v>
      </c>
      <c r="R126">
        <v>-3.7400000000000003E-2</v>
      </c>
      <c r="S126">
        <v>6.2E-2</v>
      </c>
      <c r="T126">
        <v>7.3599999999999999E-2</v>
      </c>
      <c r="U126">
        <v>6.4199999999999896E-2</v>
      </c>
      <c r="V126">
        <v>3.6200000000000003E-2</v>
      </c>
      <c r="W126">
        <v>4.4400000000000002E-2</v>
      </c>
      <c r="X126">
        <v>3.0300000000000001E-2</v>
      </c>
      <c r="Y126" s="58">
        <v>2.9100000000000001E-2</v>
      </c>
      <c r="Z126" s="58">
        <v>4.84593894532801E-2</v>
      </c>
      <c r="AA126" s="58">
        <v>4.83831377345698E-2</v>
      </c>
      <c r="AB126" s="58">
        <v>4.9850943262702098E-2</v>
      </c>
      <c r="AC126" s="58">
        <v>-0.05</v>
      </c>
      <c r="AD126" s="58">
        <v>9.5000000000000001E-2</v>
      </c>
      <c r="AE126">
        <v>0.06</v>
      </c>
      <c r="AF126" s="58">
        <v>5.5E-2</v>
      </c>
      <c r="AG126">
        <v>5.1999999999999998E-2</v>
      </c>
      <c r="AH126">
        <v>5.1999999999999998E-2</v>
      </c>
    </row>
    <row r="127" spans="1:34">
      <c r="A127" s="58">
        <v>125</v>
      </c>
      <c r="B127" s="42" t="s">
        <v>508</v>
      </c>
      <c r="C127" t="s">
        <v>221</v>
      </c>
      <c r="D127">
        <v>2.7029187715805199E-2</v>
      </c>
      <c r="E127">
        <v>1.7567052868253202E-2</v>
      </c>
      <c r="F127">
        <v>5.0858988914117796E-3</v>
      </c>
      <c r="G127">
        <v>5.7617250347331301E-3</v>
      </c>
      <c r="H127">
        <v>8.2755498167976001E-3</v>
      </c>
      <c r="I127">
        <v>2.2179715470430099E-3</v>
      </c>
      <c r="J127">
        <v>6.8310330584398001E-3</v>
      </c>
      <c r="K127">
        <v>2.88133734850667E-3</v>
      </c>
      <c r="L127">
        <v>5.3733722267360999E-3</v>
      </c>
      <c r="M127">
        <v>1.20658542131311E-2</v>
      </c>
      <c r="N127">
        <v>8.54807124428833E-3</v>
      </c>
      <c r="O127">
        <v>1.15532902405717E-2</v>
      </c>
      <c r="P127">
        <v>5.7112203384331499E-3</v>
      </c>
      <c r="Q127">
        <v>3.0761479553062201E-2</v>
      </c>
      <c r="R127">
        <v>2.0537154025483999E-2</v>
      </c>
      <c r="S127">
        <v>2.1633640475914401E-2</v>
      </c>
      <c r="T127">
        <v>8.7716337398425007E-3</v>
      </c>
      <c r="U127">
        <v>9.9477253186412307E-3</v>
      </c>
      <c r="V127">
        <v>8.3537782782879006E-3</v>
      </c>
      <c r="W127">
        <v>8.9795367576893798E-3</v>
      </c>
      <c r="X127">
        <v>9.3941303114010201E-3</v>
      </c>
      <c r="Y127" s="58">
        <v>8.2961221698168407E-3</v>
      </c>
      <c r="Z127" s="58">
        <v>8.6012198718109101E-3</v>
      </c>
      <c r="AA127" s="58">
        <v>9.1014799770579493E-3</v>
      </c>
      <c r="AB127" s="58">
        <v>1.0011644043518401E-2</v>
      </c>
      <c r="AC127" s="58">
        <v>9.3125989986086993E-3</v>
      </c>
      <c r="AD127" s="58">
        <v>7.8198929244602394E-3</v>
      </c>
      <c r="AE127">
        <v>2.91560955862584E-3</v>
      </c>
      <c r="AF127" s="58">
        <v>3.5547395769348002E-3</v>
      </c>
      <c r="AG127">
        <v>3.28061171598301E-3</v>
      </c>
      <c r="AH127">
        <v>3.0276236750967399E-3</v>
      </c>
    </row>
    <row r="128" spans="1:34">
      <c r="A128" s="58">
        <v>126</v>
      </c>
      <c r="B128" s="42" t="s">
        <v>509</v>
      </c>
      <c r="C128" t="s">
        <v>157</v>
      </c>
      <c r="D128">
        <v>2.93E-2</v>
      </c>
      <c r="E128">
        <v>3.3399999999999999E-2</v>
      </c>
      <c r="F128">
        <v>3.4799999999999998E-2</v>
      </c>
      <c r="G128">
        <v>2.3900000000000001E-2</v>
      </c>
      <c r="H128">
        <v>3.1899999999999998E-2</v>
      </c>
      <c r="I128">
        <v>4.2200000000000001E-2</v>
      </c>
      <c r="J128">
        <v>1.72E-2</v>
      </c>
      <c r="K128">
        <v>1.9599999999999999E-2</v>
      </c>
      <c r="L128">
        <v>2.9000000000000001E-2</v>
      </c>
      <c r="M128">
        <v>4.0300000000000002E-2</v>
      </c>
      <c r="N128">
        <v>3.5900000000000001E-2</v>
      </c>
      <c r="O128">
        <v>3.9800000000000002E-2</v>
      </c>
      <c r="P128">
        <v>3.8199999999999998E-2</v>
      </c>
      <c r="Q128">
        <v>1.52E-2</v>
      </c>
      <c r="R128">
        <v>-1.9900000000000001E-2</v>
      </c>
      <c r="S128">
        <v>4.1300000000000003E-2</v>
      </c>
      <c r="T128">
        <v>3.0700000000000002E-2</v>
      </c>
      <c r="U128">
        <v>2.4799999999999999E-2</v>
      </c>
      <c r="V128">
        <v>2.6200000000000001E-2</v>
      </c>
      <c r="W128">
        <v>2.8400000000000002E-2</v>
      </c>
      <c r="X128">
        <v>2.87E-2</v>
      </c>
      <c r="Y128" s="58">
        <v>3.07999999999999E-2</v>
      </c>
      <c r="Z128" s="58">
        <v>3.08498253783469E-2</v>
      </c>
      <c r="AA128" s="58">
        <v>3.0773574251835099E-2</v>
      </c>
      <c r="AB128" s="58">
        <v>3.0859125353784399E-2</v>
      </c>
      <c r="AC128" s="58">
        <v>3.07324417677796E-2</v>
      </c>
      <c r="AD128" s="58">
        <v>4.7899999999999998E-2</v>
      </c>
      <c r="AE128">
        <v>3.7499999999999999E-2</v>
      </c>
      <c r="AF128" s="58">
        <v>3.2899999999999999E-2</v>
      </c>
      <c r="AG128">
        <v>3.04E-2</v>
      </c>
      <c r="AH128">
        <v>0.03</v>
      </c>
    </row>
    <row r="129" spans="1:34">
      <c r="A129" s="58">
        <v>127</v>
      </c>
      <c r="B129" s="42" t="s">
        <v>510</v>
      </c>
      <c r="C129" t="s">
        <v>109</v>
      </c>
      <c r="D129">
        <v>0.25030000000000002</v>
      </c>
      <c r="E129">
        <v>0.14149999999999999</v>
      </c>
      <c r="F129">
        <v>0.112</v>
      </c>
      <c r="G129">
        <v>0.18429999999999999</v>
      </c>
      <c r="H129">
        <v>0.1268</v>
      </c>
      <c r="I129">
        <v>0.1167</v>
      </c>
      <c r="J129">
        <v>9.5500000000000002E-2</v>
      </c>
      <c r="K129">
        <v>0.1016</v>
      </c>
      <c r="L129">
        <v>8.9800000000000005E-2</v>
      </c>
      <c r="M129">
        <v>7.17E-2</v>
      </c>
      <c r="N129">
        <v>7.9500000000000001E-2</v>
      </c>
      <c r="O129">
        <v>0.1013</v>
      </c>
      <c r="P129">
        <v>0.10199999999999999</v>
      </c>
      <c r="Q129">
        <v>0.112</v>
      </c>
      <c r="R129">
        <v>0.108</v>
      </c>
      <c r="S129">
        <v>0.1007</v>
      </c>
      <c r="T129">
        <v>0.1168</v>
      </c>
      <c r="U129">
        <v>0.1077</v>
      </c>
      <c r="V129">
        <v>9.7699999999999995E-2</v>
      </c>
      <c r="W129">
        <v>8.4199999999999997E-2</v>
      </c>
      <c r="X129">
        <v>8.9700000000000002E-2</v>
      </c>
      <c r="Y129" s="58">
        <v>9.3700000000000006E-2</v>
      </c>
      <c r="Z129" s="58">
        <v>8.7599999999999997E-2</v>
      </c>
      <c r="AA129" s="58">
        <v>7.9600000000000004E-2</v>
      </c>
      <c r="AB129" s="58">
        <v>7.8200000000000006E-2</v>
      </c>
      <c r="AC129" s="58">
        <v>9.1999999999999998E-2</v>
      </c>
      <c r="AD129" s="58">
        <v>8.6999999999999897E-2</v>
      </c>
      <c r="AE129">
        <v>8.1999999999999906E-2</v>
      </c>
      <c r="AF129" s="58">
        <v>7.6999999999999902E-2</v>
      </c>
      <c r="AG129">
        <v>7.1999999999999897E-2</v>
      </c>
      <c r="AH129">
        <v>6.6999999999999907E-2</v>
      </c>
    </row>
    <row r="130" spans="1:34">
      <c r="A130" s="58">
        <v>128</v>
      </c>
      <c r="B130" s="42" t="s">
        <v>511</v>
      </c>
      <c r="C130" t="s">
        <v>111</v>
      </c>
      <c r="D130">
        <v>2.81E-2</v>
      </c>
      <c r="E130">
        <v>0.2235</v>
      </c>
      <c r="F130">
        <v>4.58E-2</v>
      </c>
      <c r="G130">
        <v>3.0800000000000001E-2</v>
      </c>
      <c r="H130">
        <v>2.93E-2</v>
      </c>
      <c r="I130">
        <v>2.8000000000000001E-2</v>
      </c>
      <c r="J130">
        <v>1.9300000000000001E-2</v>
      </c>
      <c r="K130">
        <v>2.3099999999999999E-2</v>
      </c>
      <c r="L130">
        <v>2.3699999999999999E-2</v>
      </c>
      <c r="M130">
        <v>1.6199999999999999E-2</v>
      </c>
      <c r="N130">
        <v>1.3299999999999999E-2</v>
      </c>
      <c r="O130">
        <v>1.35E-2</v>
      </c>
      <c r="P130">
        <v>1.5900000000000001E-2</v>
      </c>
      <c r="Q130">
        <v>2.8000000000000001E-2</v>
      </c>
      <c r="R130">
        <v>3.04E-2</v>
      </c>
      <c r="S130">
        <v>2.76E-2</v>
      </c>
      <c r="T130">
        <v>3.2800000000000003E-2</v>
      </c>
      <c r="U130">
        <v>2.23E-2</v>
      </c>
      <c r="V130">
        <v>2.0199999999999999E-2</v>
      </c>
      <c r="W130">
        <v>1.9300000000000001E-2</v>
      </c>
      <c r="X130">
        <v>1.8499999999999999E-2</v>
      </c>
      <c r="Y130" s="58">
        <v>1.9199999999999998E-2</v>
      </c>
      <c r="Z130" s="58">
        <v>2.1000000000000001E-2</v>
      </c>
      <c r="AA130" s="58">
        <v>2.0799999999999999E-2</v>
      </c>
      <c r="AB130" s="58">
        <v>2.18E-2</v>
      </c>
      <c r="AC130" s="58">
        <v>1.9699999999999999E-2</v>
      </c>
      <c r="AD130" s="58">
        <v>1.4656086602520799E-2</v>
      </c>
      <c r="AE130">
        <v>1.01356298744048E-2</v>
      </c>
      <c r="AF130" s="58">
        <v>9.9082836124402204E-3</v>
      </c>
      <c r="AG130">
        <v>9.9184814181501307E-3</v>
      </c>
      <c r="AH130">
        <v>9.9131720397281301E-3</v>
      </c>
    </row>
    <row r="131" spans="1:34">
      <c r="A131" s="58">
        <v>129</v>
      </c>
      <c r="B131" s="42" t="s">
        <v>512</v>
      </c>
      <c r="C131" t="s">
        <v>112</v>
      </c>
      <c r="D131">
        <v>0.48709999999999998</v>
      </c>
      <c r="E131">
        <v>8.3199999999999996E-2</v>
      </c>
      <c r="F131">
        <v>0.1278</v>
      </c>
      <c r="G131">
        <v>0.17399999999999999</v>
      </c>
      <c r="H131">
        <v>0.129</v>
      </c>
      <c r="I131">
        <v>0.14560000000000001</v>
      </c>
      <c r="J131">
        <v>8.0500000000000002E-2</v>
      </c>
      <c r="K131">
        <v>9.8000000000000004E-2</v>
      </c>
      <c r="L131">
        <v>0.1128</v>
      </c>
      <c r="M131">
        <v>0.1036</v>
      </c>
      <c r="N131">
        <v>9.0700000000000003E-2</v>
      </c>
      <c r="O131">
        <v>7.8700000000000006E-2</v>
      </c>
      <c r="P131">
        <v>7.0199999999999999E-2</v>
      </c>
      <c r="Q131">
        <v>6.9099999999999995E-2</v>
      </c>
      <c r="R131">
        <v>7.4399999999999994E-2</v>
      </c>
      <c r="S131">
        <v>7.22E-2</v>
      </c>
      <c r="T131">
        <v>9.3100000000000002E-2</v>
      </c>
      <c r="U131">
        <v>0.1017</v>
      </c>
      <c r="V131">
        <v>8.4400000000000003E-2</v>
      </c>
      <c r="W131">
        <v>8.1000000000000003E-2</v>
      </c>
      <c r="X131">
        <v>8.1900000000000001E-2</v>
      </c>
      <c r="Y131" s="58">
        <v>9.64E-2</v>
      </c>
      <c r="Z131" s="58">
        <v>9.7699999999999995E-2</v>
      </c>
      <c r="AA131" s="58">
        <v>8.7999999999999995E-2</v>
      </c>
      <c r="AB131" s="58">
        <v>8.8300000000000003E-2</v>
      </c>
      <c r="AC131" s="58">
        <v>0.1042</v>
      </c>
      <c r="AD131" s="58">
        <v>8.8685662213398797E-2</v>
      </c>
      <c r="AE131">
        <v>9.19880466929269E-2</v>
      </c>
      <c r="AF131" s="58">
        <v>8.37646484134002E-2</v>
      </c>
      <c r="AG131">
        <v>8.3498422603307601E-2</v>
      </c>
      <c r="AH131">
        <v>8.3271732174606802E-2</v>
      </c>
    </row>
    <row r="132" spans="1:34">
      <c r="A132" s="58">
        <v>130</v>
      </c>
      <c r="B132" s="42" t="s">
        <v>513</v>
      </c>
      <c r="C132" t="s">
        <v>113</v>
      </c>
      <c r="D132">
        <v>0.88580000000000003</v>
      </c>
      <c r="E132">
        <v>0.76</v>
      </c>
      <c r="F132">
        <v>0.45</v>
      </c>
      <c r="G132">
        <v>0.38</v>
      </c>
      <c r="H132">
        <v>0.33</v>
      </c>
      <c r="I132">
        <v>0.27</v>
      </c>
      <c r="J132">
        <v>0.21</v>
      </c>
      <c r="K132">
        <v>0.27279999999999999</v>
      </c>
      <c r="L132">
        <v>0.26069999999999999</v>
      </c>
      <c r="M132">
        <v>0.24610000000000001</v>
      </c>
      <c r="N132">
        <v>0.20680000000000001</v>
      </c>
      <c r="O132">
        <v>0.1978</v>
      </c>
      <c r="P132">
        <v>0.2107</v>
      </c>
      <c r="Q132">
        <v>0.23</v>
      </c>
      <c r="R132">
        <v>0.2424</v>
      </c>
      <c r="S132">
        <v>0.22520000000000001</v>
      </c>
      <c r="T132">
        <v>0.22170000000000001</v>
      </c>
      <c r="U132">
        <v>0.22040000000000001</v>
      </c>
      <c r="V132">
        <v>0.20699999999999999</v>
      </c>
      <c r="W132">
        <v>0.1968</v>
      </c>
      <c r="X132">
        <v>0.1913</v>
      </c>
      <c r="Y132" s="58">
        <v>0.1958</v>
      </c>
      <c r="Z132" s="58">
        <v>0.16700000000000001</v>
      </c>
      <c r="AA132" s="58">
        <v>0.16209999999999999</v>
      </c>
      <c r="AB132" s="58">
        <v>0.1512</v>
      </c>
      <c r="AC132" s="58">
        <v>0.15709999999999999</v>
      </c>
      <c r="AD132" s="58">
        <v>0.14710000000000001</v>
      </c>
      <c r="AE132">
        <v>0.1371</v>
      </c>
      <c r="AF132" s="58">
        <v>0.12709999999999999</v>
      </c>
      <c r="AG132">
        <v>0.117099999999999</v>
      </c>
      <c r="AH132">
        <v>0.107099999999999</v>
      </c>
    </row>
    <row r="133" spans="1:34">
      <c r="A133" s="58">
        <v>131</v>
      </c>
      <c r="B133" s="42" t="s">
        <v>514</v>
      </c>
      <c r="C133" t="s">
        <v>114</v>
      </c>
      <c r="D133">
        <v>0.29199999999999998</v>
      </c>
      <c r="E133">
        <v>0.165427234921943</v>
      </c>
      <c r="F133">
        <v>1.7090896631571401E-2</v>
      </c>
      <c r="G133">
        <v>4.5192812073505803E-3</v>
      </c>
      <c r="H133">
        <v>7.7981425957028101E-3</v>
      </c>
      <c r="I133">
        <v>3.7663828633278398E-2</v>
      </c>
      <c r="J133">
        <v>5.3464662240752303E-2</v>
      </c>
      <c r="K133">
        <v>5.4703214200020597E-2</v>
      </c>
      <c r="L133">
        <v>5.67272286511094E-2</v>
      </c>
      <c r="M133">
        <v>5.4098506670217802E-2</v>
      </c>
      <c r="N133">
        <v>5.2365809231925499E-2</v>
      </c>
      <c r="O133">
        <v>3.2664060003528901E-2</v>
      </c>
      <c r="P133">
        <v>6.4420982545933703E-2</v>
      </c>
      <c r="Q133">
        <v>5.6844226365595399E-2</v>
      </c>
      <c r="R133">
        <v>3.8763681003685803E-2</v>
      </c>
      <c r="S133">
        <v>4.8334139622484201E-2</v>
      </c>
      <c r="T133">
        <v>7.0481135119258506E-2</v>
      </c>
      <c r="U133">
        <v>5.4765959006750901E-2</v>
      </c>
      <c r="V133">
        <v>6.3383718818429996E-2</v>
      </c>
      <c r="W133">
        <v>5.5397703848699999E-2</v>
      </c>
      <c r="X133">
        <v>4.7E-2</v>
      </c>
      <c r="Y133" s="58">
        <v>6.7299999999999999E-2</v>
      </c>
      <c r="Z133" s="58">
        <v>6.8500000000000005E-2</v>
      </c>
      <c r="AA133" s="58">
        <v>6.2799999999999995E-2</v>
      </c>
      <c r="AB133" s="58">
        <v>7.0999999999999897E-2</v>
      </c>
      <c r="AC133" s="58">
        <v>5.4100000000000002E-2</v>
      </c>
      <c r="AD133" s="58">
        <v>5.9700000000000003E-2</v>
      </c>
      <c r="AE133">
        <v>6.6799999999999998E-2</v>
      </c>
      <c r="AF133" s="58">
        <v>7.5499999999999998E-2</v>
      </c>
      <c r="AG133">
        <v>8.2500000000000004E-2</v>
      </c>
      <c r="AH133">
        <v>8.8700000000000001E-2</v>
      </c>
    </row>
    <row r="134" spans="1:34">
      <c r="A134" s="58">
        <v>132</v>
      </c>
      <c r="B134" s="42" t="s">
        <v>515</v>
      </c>
      <c r="C134" t="s">
        <v>222</v>
      </c>
      <c r="D134">
        <v>1.47708800475104E-2</v>
      </c>
      <c r="E134">
        <v>1.69306188644936E-2</v>
      </c>
      <c r="F134">
        <v>1.5318218244957899E-2</v>
      </c>
      <c r="G134">
        <v>1.57387462758889E-2</v>
      </c>
      <c r="H134">
        <v>8.1665506804061393E-3</v>
      </c>
      <c r="I134">
        <v>9.2022223760295403E-3</v>
      </c>
      <c r="J134">
        <v>1.02408523123816E-2</v>
      </c>
      <c r="K134">
        <v>1.00209343182577E-2</v>
      </c>
      <c r="L134">
        <v>2.1000661543038E-2</v>
      </c>
      <c r="M134">
        <v>4.1170978088911903E-2</v>
      </c>
      <c r="N134">
        <v>5.40041783299441E-2</v>
      </c>
      <c r="O134">
        <v>6.0592733421614399E-2</v>
      </c>
      <c r="P134">
        <v>8.1959647795026999E-2</v>
      </c>
      <c r="Q134">
        <v>7.5963068483374793E-2</v>
      </c>
      <c r="R134">
        <v>7.79875935675126E-2</v>
      </c>
      <c r="S134">
        <v>7.0586121896820397E-2</v>
      </c>
      <c r="T134">
        <v>7.3357688298313198E-2</v>
      </c>
      <c r="U134">
        <v>7.0377080675923701E-2</v>
      </c>
      <c r="V134">
        <v>4.8666721458536198E-2</v>
      </c>
      <c r="W134">
        <v>4.6392988070337697E-2</v>
      </c>
      <c r="X134">
        <v>5.2346514014136397E-2</v>
      </c>
      <c r="Y134" s="58">
        <v>4.8246987249141997E-2</v>
      </c>
      <c r="Z134" s="58">
        <v>5.6767315168224197E-2</v>
      </c>
      <c r="AA134" s="58">
        <v>6.4125164184043904E-2</v>
      </c>
      <c r="AB134" s="58">
        <v>8.0128480396486207E-2</v>
      </c>
      <c r="AC134" s="58">
        <v>8.5603208921118001E-2</v>
      </c>
      <c r="AD134" s="58">
        <v>7.9073511272266903E-2</v>
      </c>
      <c r="AE134">
        <v>8.2357085688327905E-2</v>
      </c>
      <c r="AF134" s="58">
        <v>6.6459411130373E-2</v>
      </c>
      <c r="AG134">
        <v>6.7567478902386E-2</v>
      </c>
      <c r="AH134">
        <v>6.7927764774470503E-2</v>
      </c>
    </row>
    <row r="135" spans="1:34">
      <c r="A135" s="58">
        <v>133</v>
      </c>
      <c r="B135" s="42" t="s">
        <v>516</v>
      </c>
      <c r="C135" t="s">
        <v>223</v>
      </c>
      <c r="D135">
        <v>1.16111299342543E-2</v>
      </c>
      <c r="E135">
        <v>2.5924242238085201E-2</v>
      </c>
      <c r="F135">
        <v>4.01842360090824E-2</v>
      </c>
      <c r="G135">
        <v>2.3885416627233001E-2</v>
      </c>
      <c r="H135">
        <v>2.8411882582776399E-2</v>
      </c>
      <c r="I135">
        <v>1.43696241717999E-2</v>
      </c>
      <c r="J135">
        <v>-4.6917061915138997E-3</v>
      </c>
      <c r="K135">
        <v>1.18823292425142E-3</v>
      </c>
      <c r="L135">
        <v>4.28005025951134E-3</v>
      </c>
      <c r="M135">
        <v>2.0803196919191602E-3</v>
      </c>
      <c r="N135">
        <v>0</v>
      </c>
      <c r="O135">
        <v>-1.40624773811255E-3</v>
      </c>
      <c r="P135">
        <v>-1.1187503111524299E-3</v>
      </c>
      <c r="Q135">
        <v>-1.49504169422111E-3</v>
      </c>
      <c r="R135">
        <v>-1.8498131424467101E-3</v>
      </c>
      <c r="S135">
        <v>-1.6039175916306601E-3</v>
      </c>
      <c r="T135">
        <v>-1.3736953818716099E-3</v>
      </c>
      <c r="U135">
        <v>-1.28547308898816E-3</v>
      </c>
      <c r="V135">
        <v>-1.2240736822409599E-3</v>
      </c>
      <c r="W135">
        <v>-1.12453050851269E-3</v>
      </c>
      <c r="X135">
        <v>-1.0313829194737399E-3</v>
      </c>
      <c r="Y135" s="58">
        <v>-9.7667095843790696E-4</v>
      </c>
      <c r="Z135" s="58">
        <v>-8.5865001572556102E-4</v>
      </c>
      <c r="AA135" s="58">
        <v>-7.8476497634269904E-4</v>
      </c>
      <c r="AB135" s="58">
        <v>-8.1213904226473004E-4</v>
      </c>
      <c r="AC135" s="58">
        <v>-8.0959761783996897E-4</v>
      </c>
      <c r="AD135" s="58">
        <v>-7.7017986780632697E-4</v>
      </c>
      <c r="AE135">
        <v>-6.9529639712858E-4</v>
      </c>
      <c r="AF135" s="58">
        <v>-6.3985312384826402E-4</v>
      </c>
      <c r="AG135">
        <v>-5.9051010887694103E-4</v>
      </c>
      <c r="AH135">
        <v>-5.4497226151741299E-4</v>
      </c>
    </row>
    <row r="136" spans="1:34">
      <c r="A136" s="58">
        <v>134</v>
      </c>
      <c r="B136" s="42" t="s">
        <v>517</v>
      </c>
      <c r="C136" t="s">
        <v>224</v>
      </c>
      <c r="D136">
        <v>0</v>
      </c>
      <c r="E136">
        <v>9.6570873929549897E-3</v>
      </c>
      <c r="F136">
        <v>2.1474722852945099E-3</v>
      </c>
      <c r="G136">
        <v>-2.0877735589062501E-3</v>
      </c>
      <c r="H136">
        <v>-1.0732222660082E-4</v>
      </c>
      <c r="I136">
        <v>-2.1865109577232599E-4</v>
      </c>
      <c r="J136">
        <v>2.0937486647011001E-4</v>
      </c>
      <c r="K136">
        <v>-3.13377309850859E-3</v>
      </c>
      <c r="L136">
        <v>1.20209917817707E-3</v>
      </c>
      <c r="M136">
        <v>-8.6696113672538305E-4</v>
      </c>
      <c r="N136">
        <v>-2.6666710293186502E-3</v>
      </c>
      <c r="O136">
        <v>0</v>
      </c>
      <c r="P136">
        <v>0</v>
      </c>
      <c r="Q136">
        <v>-1.5448764173618099E-4</v>
      </c>
      <c r="R136">
        <v>1.36199099088147E-2</v>
      </c>
      <c r="S136">
        <v>7.5475779240448699E-3</v>
      </c>
      <c r="T136">
        <v>3.26350774293214E-3</v>
      </c>
      <c r="U136">
        <v>1.79745865643087E-3</v>
      </c>
      <c r="V136">
        <v>4.6885519383206703E-3</v>
      </c>
      <c r="W136">
        <v>1.82626967526771E-2</v>
      </c>
      <c r="X136">
        <v>9.5438281751417803E-3</v>
      </c>
      <c r="Y136" s="58">
        <v>1.02103972483551E-2</v>
      </c>
      <c r="Z136" s="58">
        <v>9.5398470032869095E-3</v>
      </c>
      <c r="AA136" s="58">
        <v>9.1990150526891201E-3</v>
      </c>
      <c r="AB136" s="58">
        <v>1.90355239768824E-2</v>
      </c>
      <c r="AC136" s="58">
        <v>4.0682482695862901E-2</v>
      </c>
      <c r="AD136" s="58">
        <v>-3.0772964495906102E-3</v>
      </c>
      <c r="AE136">
        <v>1.9928739844809799E-2</v>
      </c>
      <c r="AF136" s="58">
        <v>1.9693257256218798E-2</v>
      </c>
      <c r="AG136">
        <v>1.9486833592938999E-2</v>
      </c>
      <c r="AH136">
        <v>1.7984084630074601E-2</v>
      </c>
    </row>
    <row r="137" spans="1:34">
      <c r="A137" s="58">
        <v>135</v>
      </c>
      <c r="B137" s="42" t="s">
        <v>518</v>
      </c>
      <c r="C137" t="s">
        <v>225</v>
      </c>
      <c r="D137">
        <v>6.4337080619310998E-3</v>
      </c>
      <c r="E137">
        <v>7.74287083338452E-3</v>
      </c>
      <c r="F137">
        <v>2.03602911713637E-2</v>
      </c>
      <c r="G137">
        <v>1.70504662000249E-2</v>
      </c>
      <c r="H137">
        <v>6.1592896610126796E-3</v>
      </c>
      <c r="I137">
        <v>5.8532426429411802E-3</v>
      </c>
      <c r="J137">
        <v>9.8420430429147204E-3</v>
      </c>
      <c r="K137">
        <v>8.4565976250640593E-3</v>
      </c>
      <c r="L137">
        <v>7.6810030590815596E-3</v>
      </c>
      <c r="M137">
        <v>2.0271022114282101E-2</v>
      </c>
      <c r="N137">
        <v>2.4073659016210999E-2</v>
      </c>
      <c r="O137">
        <v>2.6036263268878E-2</v>
      </c>
      <c r="P137">
        <v>2.68164449583237E-2</v>
      </c>
      <c r="Q137">
        <v>2.4132464680885798E-2</v>
      </c>
      <c r="R137">
        <v>2.5740942654207E-2</v>
      </c>
      <c r="S137">
        <v>2.4117421432096699E-2</v>
      </c>
      <c r="T137">
        <v>2.02294306778362E-2</v>
      </c>
      <c r="U137">
        <v>2.2705862087835999E-2</v>
      </c>
      <c r="V137">
        <v>1.8745814105175899E-2</v>
      </c>
      <c r="W137">
        <v>1.9206981085396799E-2</v>
      </c>
      <c r="X137">
        <v>1.8668914884977201E-2</v>
      </c>
      <c r="Y137" s="58">
        <v>1.6523598323697701E-2</v>
      </c>
      <c r="Z137" s="58">
        <v>1.9420700727104799E-2</v>
      </c>
      <c r="AA137" s="58">
        <v>2.0402095636392802E-2</v>
      </c>
      <c r="AB137" s="58">
        <v>2.0230586577575E-2</v>
      </c>
      <c r="AC137" s="58">
        <v>1.9885741488194199E-2</v>
      </c>
      <c r="AD137" s="58">
        <v>2.0538129808168701E-2</v>
      </c>
      <c r="AE137">
        <v>1.6996134152031901E-2</v>
      </c>
      <c r="AF137" s="58">
        <v>1.7062749969287E-2</v>
      </c>
      <c r="AG137">
        <v>1.6796731985833001E-2</v>
      </c>
      <c r="AH137">
        <v>1.5743643110503001E-2</v>
      </c>
    </row>
    <row r="138" spans="1:34">
      <c r="A138" s="58">
        <v>136</v>
      </c>
      <c r="B138" s="42" t="s">
        <v>519</v>
      </c>
      <c r="C138" t="s">
        <v>226</v>
      </c>
      <c r="D138">
        <v>0</v>
      </c>
      <c r="E138">
        <v>0</v>
      </c>
      <c r="F138">
        <v>1.02260585014024E-4</v>
      </c>
      <c r="G138">
        <v>0</v>
      </c>
      <c r="H138">
        <v>0</v>
      </c>
      <c r="I138">
        <v>0</v>
      </c>
      <c r="J138">
        <v>5.1133045620931701E-4</v>
      </c>
      <c r="K138">
        <v>0</v>
      </c>
      <c r="L138">
        <v>0</v>
      </c>
      <c r="M138">
        <v>0</v>
      </c>
      <c r="N138" s="70">
        <v>9.0797694556555504E-5</v>
      </c>
      <c r="O138">
        <v>3.3363916923846802E-4</v>
      </c>
      <c r="P138">
        <v>4.5824012744803497E-3</v>
      </c>
      <c r="Q138">
        <v>2.0671443158763901E-3</v>
      </c>
      <c r="R138">
        <v>3.0654046360545503E-4</v>
      </c>
      <c r="S138">
        <v>3.9502198971018101E-4</v>
      </c>
      <c r="T138" s="70">
        <v>8.2814207307117406E-5</v>
      </c>
      <c r="U138" s="70">
        <v>4.8480699356124901E-5</v>
      </c>
      <c r="V138" s="70">
        <v>5.2110565329686697E-5</v>
      </c>
      <c r="W138" s="70">
        <v>9.1247618405030094E-5</v>
      </c>
      <c r="X138" s="70">
        <v>9.6065951928126097E-5</v>
      </c>
      <c r="Y138" s="70">
        <v>4.7438303695555398E-6</v>
      </c>
      <c r="Z138" s="70">
        <v>1.6191686010824801E-5</v>
      </c>
      <c r="AA138" s="70">
        <v>3.4081221829740003E-5</v>
      </c>
      <c r="AB138" s="70">
        <v>1.02126484564789E-4</v>
      </c>
      <c r="AC138" s="70">
        <v>1.82159464013993E-5</v>
      </c>
      <c r="AD138" s="70">
        <v>1.00595654267735E-4</v>
      </c>
      <c r="AE138" s="70">
        <v>1.00595654267735E-4</v>
      </c>
      <c r="AF138" s="70">
        <v>1.00595654267735E-4</v>
      </c>
      <c r="AG138" s="70">
        <v>1.00595654267735E-4</v>
      </c>
      <c r="AH138">
        <v>1.00595654267735E-4</v>
      </c>
    </row>
    <row r="139" spans="1:34">
      <c r="A139" s="58">
        <v>137</v>
      </c>
      <c r="B139" s="42" t="s">
        <v>520</v>
      </c>
      <c r="C139" t="s">
        <v>227</v>
      </c>
      <c r="E139">
        <v>3.6473401579600298E-4</v>
      </c>
      <c r="F139">
        <v>7.3690969948215302E-3</v>
      </c>
      <c r="G139">
        <v>1.6767965188672601E-2</v>
      </c>
      <c r="H139">
        <v>1.2783797758710601E-2</v>
      </c>
      <c r="I139" s="70">
        <v>1.0974536619628801E-3</v>
      </c>
      <c r="J139">
        <v>2.9622024235087399E-3</v>
      </c>
      <c r="K139">
        <v>4.9045860338398596E-3</v>
      </c>
      <c r="L139">
        <v>7.6256353847385903E-3</v>
      </c>
      <c r="M139">
        <v>1.00246152996135E-2</v>
      </c>
      <c r="N139">
        <v>8.3755040914137401E-3</v>
      </c>
      <c r="O139">
        <v>2.4765951909016801E-2</v>
      </c>
      <c r="P139" s="70">
        <v>2.2499974131122098E-2</v>
      </c>
      <c r="Q139">
        <v>7.3993063355934797E-3</v>
      </c>
      <c r="R139">
        <v>-7.0192678088380799E-4</v>
      </c>
      <c r="S139">
        <v>1.33861171327159E-2</v>
      </c>
      <c r="T139">
        <v>1.8100532673960799E-3</v>
      </c>
      <c r="U139">
        <v>7.8341809007962792E-3</v>
      </c>
      <c r="V139">
        <v>2.4790889632170899E-2</v>
      </c>
      <c r="W139">
        <v>3.44360420838652E-2</v>
      </c>
      <c r="X139">
        <v>3.2963325181004401E-2</v>
      </c>
      <c r="Y139" s="58">
        <v>4.6648687131545498E-2</v>
      </c>
      <c r="Z139" s="58">
        <v>1.23496644194124E-2</v>
      </c>
      <c r="AA139" s="58">
        <v>1.59102812555043E-2</v>
      </c>
      <c r="AB139" s="58">
        <v>1.6575111623642599E-2</v>
      </c>
      <c r="AC139" s="58">
        <v>4.4234489671307498E-2</v>
      </c>
      <c r="AD139" s="58">
        <v>1.6326658118573301E-2</v>
      </c>
      <c r="AE139">
        <v>1.6326658118573301E-2</v>
      </c>
      <c r="AF139" s="58">
        <v>1.6326658118573301E-2</v>
      </c>
      <c r="AG139">
        <v>1.6326658118573301E-2</v>
      </c>
      <c r="AH139">
        <v>1.6326658118573301E-2</v>
      </c>
    </row>
    <row r="140" spans="1:34">
      <c r="A140" s="58">
        <v>138</v>
      </c>
      <c r="B140" s="42" t="s">
        <v>521</v>
      </c>
      <c r="C140" t="s">
        <v>228</v>
      </c>
      <c r="E140">
        <v>3.6682456984338E-3</v>
      </c>
      <c r="F140">
        <v>-1.4109366864846499E-3</v>
      </c>
      <c r="G140">
        <v>-1.14093684175224E-2</v>
      </c>
      <c r="H140">
        <v>2.11851715581758E-2</v>
      </c>
      <c r="I140">
        <v>6.88721131119765E-3</v>
      </c>
      <c r="J140">
        <v>7.2762626824117904E-4</v>
      </c>
      <c r="K140">
        <v>-5.3815560504557897E-3</v>
      </c>
      <c r="L140">
        <v>-3.1235518584207598E-3</v>
      </c>
      <c r="M140">
        <v>3.1827916969465499E-3</v>
      </c>
      <c r="N140">
        <v>3.2694754899801198E-3</v>
      </c>
      <c r="O140">
        <v>3.49750117958371E-3</v>
      </c>
      <c r="P140">
        <v>1.00214961165684E-2</v>
      </c>
      <c r="Q140" s="70">
        <v>-8.7721293551192193E-5</v>
      </c>
      <c r="R140">
        <v>7.1165951737904598E-4</v>
      </c>
      <c r="S140">
        <v>-5.42677047761263E-3</v>
      </c>
      <c r="T140">
        <v>-1.3757212877693601E-3</v>
      </c>
      <c r="U140">
        <v>9.4190012655069697E-4</v>
      </c>
      <c r="V140">
        <v>-2.65748861337826E-3</v>
      </c>
      <c r="W140">
        <v>-5.9113238565578199E-3</v>
      </c>
      <c r="X140">
        <v>-1.6609187428710901E-2</v>
      </c>
      <c r="Y140" s="58">
        <v>-2.1904268819581399E-3</v>
      </c>
      <c r="Z140" s="58">
        <v>3.3318701957650398E-3</v>
      </c>
      <c r="AA140" s="58">
        <v>-1.6059552404119001E-3</v>
      </c>
      <c r="AB140" s="58">
        <v>4.9409430062665504E-3</v>
      </c>
      <c r="AC140" s="58">
        <v>-1.0588886594673601E-3</v>
      </c>
      <c r="AD140" s="58">
        <v>4.86688048191507E-3</v>
      </c>
      <c r="AE140">
        <v>4.86688048191507E-3</v>
      </c>
      <c r="AF140" s="58">
        <v>4.86688048191507E-3</v>
      </c>
      <c r="AG140">
        <v>4.86688048191507E-3</v>
      </c>
      <c r="AH140">
        <v>4.86688048191507E-3</v>
      </c>
    </row>
    <row r="141" spans="1:34">
      <c r="A141" s="58">
        <v>139</v>
      </c>
      <c r="B141" s="42" t="s">
        <v>522</v>
      </c>
      <c r="C141" t="s">
        <v>229</v>
      </c>
      <c r="D141">
        <v>4.5340510661301403E-3</v>
      </c>
      <c r="E141">
        <v>3.3713801280239801E-3</v>
      </c>
      <c r="F141">
        <v>3.2660778683050598E-3</v>
      </c>
      <c r="G141">
        <v>3.41652880673236E-3</v>
      </c>
      <c r="H141">
        <v>4.9787451684036596E-3</v>
      </c>
      <c r="I141">
        <v>6.1253767405571001E-3</v>
      </c>
      <c r="J141">
        <v>7.5916193080659104E-3</v>
      </c>
      <c r="K141">
        <v>9.2088051629485492E-3</v>
      </c>
      <c r="L141">
        <v>9.0362783098241299E-3</v>
      </c>
      <c r="M141">
        <v>8.9337635885998398E-3</v>
      </c>
      <c r="N141">
        <v>1.0620058274123901E-2</v>
      </c>
      <c r="O141">
        <v>1.54797545132625E-2</v>
      </c>
      <c r="P141">
        <v>1.55646137039081E-2</v>
      </c>
      <c r="Q141">
        <v>6.04196183357893E-3</v>
      </c>
      <c r="R141">
        <v>6.7275061400583298E-3</v>
      </c>
      <c r="S141">
        <v>1.12159665871887E-2</v>
      </c>
      <c r="T141">
        <v>2.9527778475527799E-2</v>
      </c>
      <c r="U141">
        <v>3.2113321431076702E-2</v>
      </c>
      <c r="V141">
        <v>3.4715429099029298E-2</v>
      </c>
      <c r="W141">
        <v>3.70892652317657E-2</v>
      </c>
      <c r="X141">
        <v>5.0604066241894001E-2</v>
      </c>
      <c r="Y141" s="58">
        <v>7.7193282066479393E-2</v>
      </c>
      <c r="Z141" s="58">
        <v>6.91404618948296E-2</v>
      </c>
      <c r="AA141" s="58">
        <v>8.1678338737748102E-2</v>
      </c>
      <c r="AB141" s="58">
        <v>8.5904616299833605E-2</v>
      </c>
      <c r="AC141" s="58">
        <v>0.110925600812512</v>
      </c>
      <c r="AD141" s="58">
        <v>0.113925600812512</v>
      </c>
      <c r="AE141">
        <v>0.11692560081251201</v>
      </c>
      <c r="AF141" s="58">
        <v>0.119925600812512</v>
      </c>
      <c r="AG141">
        <v>0.122925600812512</v>
      </c>
    </row>
    <row r="142" spans="1:34">
      <c r="A142" s="58">
        <v>140</v>
      </c>
      <c r="B142" s="42" t="s">
        <v>523</v>
      </c>
      <c r="C142" t="s">
        <v>230</v>
      </c>
      <c r="D142">
        <v>1.4885087882929301E-2</v>
      </c>
      <c r="E142">
        <v>1.1428782052069601E-2</v>
      </c>
      <c r="F142">
        <v>1.04347535728596E-2</v>
      </c>
      <c r="G142">
        <v>1.1356882460052099E-2</v>
      </c>
      <c r="H142">
        <v>1.17383685344646E-2</v>
      </c>
      <c r="I142">
        <v>9.4759295031114493E-3</v>
      </c>
      <c r="J142">
        <v>7.7098377700864501E-3</v>
      </c>
      <c r="K142">
        <v>7.3690840152073403E-3</v>
      </c>
      <c r="L142">
        <v>1.16880003196718E-2</v>
      </c>
      <c r="M142">
        <v>2.10354186522431E-2</v>
      </c>
      <c r="N142">
        <v>3.5689219941464102E-2</v>
      </c>
      <c r="O142">
        <v>2.3182407565061298E-2</v>
      </c>
      <c r="P142">
        <v>2.23190687074909E-2</v>
      </c>
      <c r="Q142">
        <v>2.5515378248040298E-2</v>
      </c>
      <c r="R142">
        <v>2.2214670286662901E-2</v>
      </c>
      <c r="S142">
        <v>1.74139624234186E-2</v>
      </c>
      <c r="T142">
        <v>1.6722975094510199E-2</v>
      </c>
      <c r="U142">
        <v>1.88824978431597E-2</v>
      </c>
      <c r="V142">
        <v>1.91518568323421E-2</v>
      </c>
      <c r="W142">
        <v>2.0105641608913899E-2</v>
      </c>
      <c r="X142">
        <v>2.1637824288890901E-2</v>
      </c>
      <c r="Y142" s="58">
        <v>2.1098046044175599E-2</v>
      </c>
      <c r="Z142" s="58">
        <v>2.2243205993082701E-2</v>
      </c>
      <c r="AA142" s="58">
        <v>1.9683250918062899E-2</v>
      </c>
      <c r="AB142" s="58">
        <v>2.0114450694531098E-2</v>
      </c>
      <c r="AC142" s="58">
        <v>3.3260294134910502E-2</v>
      </c>
      <c r="AD142" s="58">
        <v>2.7298597536690901E-2</v>
      </c>
      <c r="AE142">
        <v>2.3613810749591301E-2</v>
      </c>
      <c r="AF142" s="58">
        <v>2.4456608289311399E-2</v>
      </c>
      <c r="AG142">
        <v>2.36204043550776E-2</v>
      </c>
      <c r="AH142">
        <v>2.21622053017081E-2</v>
      </c>
    </row>
    <row r="143" spans="1:34" s="58" customFormat="1">
      <c r="A143" s="58">
        <v>141</v>
      </c>
      <c r="B143" s="42" t="s">
        <v>542</v>
      </c>
      <c r="C143" s="58" t="s">
        <v>541</v>
      </c>
      <c r="D143" s="58">
        <v>1995</v>
      </c>
      <c r="E143" s="58">
        <v>1996</v>
      </c>
      <c r="F143" s="58">
        <v>1997</v>
      </c>
      <c r="G143" s="58">
        <v>1998</v>
      </c>
      <c r="H143" s="58">
        <v>1999</v>
      </c>
      <c r="I143" s="58">
        <v>2000</v>
      </c>
      <c r="J143" s="58">
        <v>2001</v>
      </c>
      <c r="K143" s="58">
        <v>2002</v>
      </c>
      <c r="L143" s="58">
        <v>2003</v>
      </c>
      <c r="M143" s="58">
        <v>2004</v>
      </c>
      <c r="N143" s="58">
        <v>2005</v>
      </c>
      <c r="O143" s="58">
        <v>2006</v>
      </c>
      <c r="P143" s="58">
        <v>2007</v>
      </c>
      <c r="Q143" s="58">
        <v>2008</v>
      </c>
      <c r="R143" s="58">
        <v>2009</v>
      </c>
      <c r="S143" s="58">
        <v>2010</v>
      </c>
      <c r="T143" s="58">
        <v>2011</v>
      </c>
      <c r="U143" s="58">
        <v>2012</v>
      </c>
      <c r="V143" s="58">
        <v>2013</v>
      </c>
      <c r="W143" s="58">
        <v>2014</v>
      </c>
      <c r="X143" s="58">
        <v>2015</v>
      </c>
      <c r="Y143" s="58">
        <v>2016</v>
      </c>
      <c r="Z143" s="58">
        <v>2017</v>
      </c>
      <c r="AA143" s="58">
        <v>2018</v>
      </c>
      <c r="AB143" s="58">
        <v>2019</v>
      </c>
      <c r="AC143" s="58">
        <v>2020</v>
      </c>
      <c r="AD143" s="58">
        <v>2021</v>
      </c>
      <c r="AE143" s="58">
        <v>2022</v>
      </c>
      <c r="AF143" s="58">
        <v>2023</v>
      </c>
      <c r="AG143" s="58">
        <v>2024</v>
      </c>
      <c r="AH143" s="58">
        <v>2025</v>
      </c>
    </row>
    <row r="144" spans="1:34">
      <c r="A144" s="58">
        <v>142</v>
      </c>
      <c r="B144" s="42" t="s">
        <v>524</v>
      </c>
      <c r="C144" t="s">
        <v>231</v>
      </c>
      <c r="D144">
        <v>2.90087901963994E-2</v>
      </c>
      <c r="E144">
        <v>4.0741605337199401E-2</v>
      </c>
      <c r="F144">
        <v>4.07497996527314E-2</v>
      </c>
      <c r="G144">
        <v>4.5296925691917997E-2</v>
      </c>
      <c r="H144">
        <v>4.79931582080542E-2</v>
      </c>
      <c r="I144">
        <v>4.7743017322200397E-2</v>
      </c>
      <c r="J144">
        <v>4.58288823370223E-2</v>
      </c>
      <c r="K144">
        <v>4.6937750363991899E-2</v>
      </c>
      <c r="L144">
        <v>4.6577735746855399E-2</v>
      </c>
      <c r="M144">
        <v>6.0049637395439698E-2</v>
      </c>
      <c r="N144">
        <v>4.7886376910227998E-2</v>
      </c>
      <c r="O144">
        <v>5.8310338195687601E-2</v>
      </c>
      <c r="P144">
        <v>6.7954012649709697E-2</v>
      </c>
      <c r="Q144">
        <v>0.10531621876048</v>
      </c>
      <c r="R144">
        <v>9.8197594925803905E-2</v>
      </c>
      <c r="S144">
        <v>9.3171114635656305E-2</v>
      </c>
      <c r="T144">
        <v>0.10369555456475001</v>
      </c>
      <c r="U144">
        <v>0.10581096273486899</v>
      </c>
      <c r="V144">
        <v>0.104916054775548</v>
      </c>
      <c r="W144">
        <v>9.7607641666746903E-2</v>
      </c>
      <c r="X144">
        <v>0.105064915240951</v>
      </c>
      <c r="Y144" s="58">
        <v>0.1216644593903</v>
      </c>
      <c r="Z144" s="58">
        <v>0.10141368138589001</v>
      </c>
      <c r="AA144" s="58">
        <v>0.10180105804256299</v>
      </c>
      <c r="AB144" s="70">
        <v>9.3255286771371598E-2</v>
      </c>
      <c r="AC144" s="70">
        <v>8.9732156772101904E-2</v>
      </c>
      <c r="AD144" s="70">
        <v>9.2284663271371498E-2</v>
      </c>
      <c r="AE144" s="70">
        <v>0.10159052913600899</v>
      </c>
      <c r="AF144" s="70">
        <v>0.10189305523325901</v>
      </c>
      <c r="AG144">
        <v>0.10219761617630201</v>
      </c>
      <c r="AH144">
        <v>0.102769658027483</v>
      </c>
    </row>
    <row r="145" spans="1:34">
      <c r="A145" s="58">
        <v>143</v>
      </c>
      <c r="B145" s="42" t="s">
        <v>525</v>
      </c>
      <c r="C145" t="s">
        <v>232</v>
      </c>
      <c r="D145">
        <v>2.5411243380704201E-2</v>
      </c>
      <c r="E145">
        <v>3.8930594291752101E-2</v>
      </c>
      <c r="F145">
        <v>6.6663466675570895E-2</v>
      </c>
      <c r="G145">
        <v>5.7545323425084297E-2</v>
      </c>
      <c r="H145">
        <v>6.6580026327483693E-2</v>
      </c>
      <c r="I145">
        <v>6.8716219192217903E-2</v>
      </c>
      <c r="J145">
        <v>7.2839664430486104E-2</v>
      </c>
      <c r="K145">
        <v>7.3694664936164306E-2</v>
      </c>
      <c r="L145">
        <v>6.7465180192779806E-2</v>
      </c>
      <c r="M145">
        <v>8.8015907188713993E-2</v>
      </c>
      <c r="N145">
        <v>0.114295483509993</v>
      </c>
      <c r="O145">
        <v>0.124125489687861</v>
      </c>
      <c r="P145">
        <v>0.137285766307603</v>
      </c>
      <c r="Q145">
        <v>0.131531276521416</v>
      </c>
      <c r="R145">
        <v>0.13376263092052501</v>
      </c>
      <c r="S145">
        <v>0.129885246570251</v>
      </c>
      <c r="T145">
        <v>0.13708420203212701</v>
      </c>
      <c r="U145">
        <v>0.139199106192197</v>
      </c>
      <c r="V145">
        <v>0.127982848979035</v>
      </c>
      <c r="W145">
        <v>0.135059648311115</v>
      </c>
      <c r="X145">
        <v>0.13099977545320399</v>
      </c>
      <c r="Y145" s="58">
        <v>0.123509530355212</v>
      </c>
      <c r="Z145" s="58">
        <v>0.138491661036375</v>
      </c>
      <c r="AA145" s="58">
        <v>0.13376991677455299</v>
      </c>
      <c r="AB145" s="58">
        <v>0.13856655428692599</v>
      </c>
      <c r="AC145" s="58">
        <v>0.13218684865341601</v>
      </c>
      <c r="AD145" s="58">
        <v>0.12887676454625799</v>
      </c>
      <c r="AE145">
        <v>0.13316316597806499</v>
      </c>
      <c r="AF145" s="58">
        <v>0.13270553788612999</v>
      </c>
      <c r="AG145">
        <v>0.13245797864452999</v>
      </c>
      <c r="AH145">
        <v>0.132731021916241</v>
      </c>
    </row>
    <row r="146" spans="1:34">
      <c r="A146" s="58">
        <v>144</v>
      </c>
      <c r="B146" s="42" t="s">
        <v>526</v>
      </c>
      <c r="C146" t="s">
        <v>233</v>
      </c>
      <c r="D146">
        <v>2.8856513082507501E-2</v>
      </c>
      <c r="E146">
        <v>8.5267412858915596E-3</v>
      </c>
      <c r="F146">
        <v>4.8062474956591397E-2</v>
      </c>
      <c r="G146">
        <v>4.91185166397256E-2</v>
      </c>
      <c r="H146">
        <v>5.8155231539319299E-2</v>
      </c>
      <c r="I146">
        <v>7.5473953778102107E-2</v>
      </c>
      <c r="J146">
        <v>6.0661738523551098E-2</v>
      </c>
      <c r="K146">
        <v>5.7664994811042897E-2</v>
      </c>
      <c r="L146">
        <v>3.7861129240646198E-2</v>
      </c>
      <c r="M146">
        <v>6.5128520215385594E-2</v>
      </c>
      <c r="N146">
        <v>4.5063468406492203E-2</v>
      </c>
      <c r="O146">
        <v>5.3085852113748902E-2</v>
      </c>
      <c r="P146">
        <v>5.9383266515970902E-2</v>
      </c>
      <c r="Q146">
        <v>4.8608788951442501E-2</v>
      </c>
      <c r="R146">
        <v>6.5641940654823205E-2</v>
      </c>
      <c r="S146">
        <v>6.8688916517005802E-2</v>
      </c>
      <c r="T146">
        <v>7.9682181836450094E-2</v>
      </c>
      <c r="U146">
        <v>7.6033896823522504E-2</v>
      </c>
      <c r="V146">
        <v>7.6602531034639501E-2</v>
      </c>
      <c r="W146">
        <v>7.2268756365645906E-2</v>
      </c>
      <c r="X146">
        <v>6.6073336629829602E-2</v>
      </c>
      <c r="Y146" s="58">
        <v>6.6525244711884798E-2</v>
      </c>
      <c r="Z146" s="58">
        <v>7.0468180147717205E-2</v>
      </c>
      <c r="AA146" s="58">
        <v>6.9227481841659499E-2</v>
      </c>
      <c r="AB146" s="58">
        <v>7.1214442268588501E-2</v>
      </c>
      <c r="AC146" s="58">
        <v>0.10542984978321</v>
      </c>
      <c r="AD146" s="58">
        <v>0.112</v>
      </c>
      <c r="AE146">
        <v>9.6470050000000002E-2</v>
      </c>
      <c r="AF146" s="58">
        <v>8.2498391000000004E-2</v>
      </c>
      <c r="AG146">
        <v>8.2291063999999997E-2</v>
      </c>
      <c r="AH146">
        <v>8.2409478999999994E-2</v>
      </c>
    </row>
    <row r="147" spans="1:34">
      <c r="A147" s="58">
        <v>145</v>
      </c>
      <c r="B147" s="42" t="s">
        <v>527</v>
      </c>
      <c r="C147" t="s">
        <v>234</v>
      </c>
      <c r="D147">
        <v>1.55627210397481E-2</v>
      </c>
      <c r="E147">
        <v>1.7031367104471E-2</v>
      </c>
      <c r="F147">
        <v>1.49613496727661E-2</v>
      </c>
      <c r="G147">
        <v>2.0041111914505302E-2</v>
      </c>
      <c r="H147">
        <v>1.7989888233962401E-2</v>
      </c>
      <c r="I147">
        <v>2.20255585827633E-2</v>
      </c>
      <c r="J147">
        <v>2.2141036049509299E-2</v>
      </c>
      <c r="K147">
        <v>2.2424709125169799E-2</v>
      </c>
      <c r="L147">
        <v>2.4725726032384501E-2</v>
      </c>
      <c r="M147">
        <v>3.8913589325541002E-2</v>
      </c>
      <c r="N147">
        <v>3.5074904008022899E-2</v>
      </c>
      <c r="O147">
        <v>3.4662628070221399E-2</v>
      </c>
      <c r="P147">
        <v>4.0389683108380599E-2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58">
        <v>0</v>
      </c>
      <c r="Z147" s="58">
        <v>0</v>
      </c>
      <c r="AA147" s="58">
        <v>0</v>
      </c>
      <c r="AB147" s="58">
        <v>0</v>
      </c>
      <c r="AC147" s="58">
        <v>0</v>
      </c>
      <c r="AD147" s="58">
        <v>0</v>
      </c>
      <c r="AE147">
        <v>0</v>
      </c>
      <c r="AF147" s="58">
        <v>0</v>
      </c>
      <c r="AG147">
        <v>0</v>
      </c>
      <c r="AH147">
        <v>0</v>
      </c>
    </row>
    <row r="148" spans="1:34">
      <c r="A148" s="58">
        <v>146</v>
      </c>
      <c r="B148" s="52" t="s">
        <v>528</v>
      </c>
      <c r="C148" s="7" t="s">
        <v>235</v>
      </c>
      <c r="D148">
        <v>-0.472648146924534</v>
      </c>
      <c r="E148">
        <v>-0.619036996001184</v>
      </c>
      <c r="F148">
        <v>-1.05801659728721</v>
      </c>
      <c r="G148">
        <v>0.316689489465031</v>
      </c>
      <c r="H148">
        <v>5.0401337663777301E-2</v>
      </c>
      <c r="I148">
        <v>0.119201375980391</v>
      </c>
      <c r="J148">
        <v>-0.53535698208678595</v>
      </c>
      <c r="K148">
        <v>-0.135100441121496</v>
      </c>
      <c r="L148">
        <v>-3.22806783521465E-2</v>
      </c>
      <c r="M148">
        <v>0.30731166441371</v>
      </c>
      <c r="N148">
        <v>-0.18806527200693701</v>
      </c>
      <c r="O148">
        <v>-0.140544116420805</v>
      </c>
      <c r="P148">
        <v>-4.2085653308958602E-2</v>
      </c>
      <c r="Q148">
        <v>0.27103986129150698</v>
      </c>
      <c r="R148">
        <v>0.384043527138829</v>
      </c>
      <c r="S148">
        <v>8.8965653887547999E-2</v>
      </c>
      <c r="T148">
        <v>-8.5935679478400501E-2</v>
      </c>
      <c r="U148">
        <v>-8.4204077674057798E-2</v>
      </c>
      <c r="V148">
        <v>0.12710274004251099</v>
      </c>
      <c r="W148">
        <v>0.35902662970295102</v>
      </c>
      <c r="X148">
        <v>0.39965271538803698</v>
      </c>
      <c r="Y148" s="58">
        <v>3.1879733843803701E-2</v>
      </c>
      <c r="Z148" s="58">
        <v>0.188709649026229</v>
      </c>
      <c r="AA148" s="58">
        <v>-3.95873178356069E-2</v>
      </c>
      <c r="AB148" s="58">
        <v>-0.22608415200957399</v>
      </c>
      <c r="AC148" s="58">
        <v>-8.91062548254304E-2</v>
      </c>
      <c r="AD148" s="58">
        <v>-8.91062548254304E-2</v>
      </c>
      <c r="AE148">
        <v>-8.91062548254304E-2</v>
      </c>
      <c r="AF148" s="58">
        <v>-8.91062548254304E-2</v>
      </c>
      <c r="AG148">
        <v>-8.91062548254304E-2</v>
      </c>
      <c r="AH148">
        <v>-8.91062548254304E-2</v>
      </c>
    </row>
    <row r="149" spans="1:34">
      <c r="A149" s="58">
        <v>147</v>
      </c>
      <c r="B149" s="42" t="s">
        <v>529</v>
      </c>
      <c r="C149" t="s">
        <v>245</v>
      </c>
      <c r="E149">
        <v>1.17712825880192E-2</v>
      </c>
      <c r="F149">
        <v>5.6324770927339597E-2</v>
      </c>
      <c r="G149">
        <v>-4.8532935300187301E-3</v>
      </c>
      <c r="H149">
        <v>-0.127244097238492</v>
      </c>
      <c r="I149">
        <v>3.62209289481525E-2</v>
      </c>
      <c r="J149">
        <v>-2.40310348913743E-2</v>
      </c>
      <c r="K149">
        <v>-2.2461341405218101E-2</v>
      </c>
      <c r="L149">
        <v>-9.6218008667720401E-2</v>
      </c>
      <c r="M149">
        <v>4.13302172347935E-2</v>
      </c>
      <c r="N149">
        <v>4.3551132872869797E-2</v>
      </c>
      <c r="O149">
        <v>1.37701422720956E-2</v>
      </c>
      <c r="P149">
        <v>0.103635708494076</v>
      </c>
      <c r="Q149">
        <v>-5.8397206516570398E-2</v>
      </c>
      <c r="R149">
        <v>0.12929123480746699</v>
      </c>
      <c r="S149">
        <v>6.2991159091040499E-2</v>
      </c>
      <c r="T149">
        <v>-2.8117458719812499E-2</v>
      </c>
      <c r="U149">
        <v>-5.9000408263548999E-2</v>
      </c>
      <c r="V149">
        <v>6.2159432662347802E-2</v>
      </c>
      <c r="W149">
        <v>-4.3947242992520202E-2</v>
      </c>
      <c r="X149">
        <v>-0.106174892681885</v>
      </c>
      <c r="Y149" s="58">
        <v>2.4733235513629E-2</v>
      </c>
      <c r="Z149" s="58">
        <v>-7.3320381125611903E-3</v>
      </c>
      <c r="AA149" s="58">
        <v>-7.4559370239547798E-2</v>
      </c>
      <c r="AB149" s="58">
        <v>-5.8984874628404002E-2</v>
      </c>
      <c r="AC149" s="58">
        <v>0.12554202247590199</v>
      </c>
      <c r="AD149" s="58">
        <v>8.9542022475902094E-2</v>
      </c>
      <c r="AE149">
        <v>4.7542022475902099E-2</v>
      </c>
      <c r="AF149" s="58">
        <v>-4.5797752409790899E-4</v>
      </c>
      <c r="AG149">
        <v>-5.3457977524097901E-2</v>
      </c>
      <c r="AH149">
        <v>-0.112457977524097</v>
      </c>
    </row>
    <row r="150" spans="1:34">
      <c r="A150" s="58">
        <v>148</v>
      </c>
      <c r="B150" s="42" t="s">
        <v>530</v>
      </c>
      <c r="C150" t="s">
        <v>236</v>
      </c>
      <c r="E150">
        <v>-0.51364724209478396</v>
      </c>
      <c r="F150">
        <v>-0.58861467892249997</v>
      </c>
      <c r="G150">
        <v>0.25661751642073</v>
      </c>
      <c r="H150">
        <v>0.19451993184985999</v>
      </c>
      <c r="I150">
        <v>0.228757352244326</v>
      </c>
      <c r="J150">
        <v>0.19756968873954001</v>
      </c>
      <c r="K150">
        <v>0.13608639012988399</v>
      </c>
      <c r="L150">
        <v>-0.14163747601365401</v>
      </c>
      <c r="M150">
        <v>-0.32482354707179201</v>
      </c>
      <c r="N150">
        <v>4.9748736084198698E-2</v>
      </c>
      <c r="O150">
        <v>0.13930947413153599</v>
      </c>
      <c r="P150">
        <v>0.34076137968033099</v>
      </c>
      <c r="Q150">
        <v>0.44779764081248502</v>
      </c>
      <c r="R150">
        <v>0.39848803299695601</v>
      </c>
      <c r="S150">
        <v>0.157600283020398</v>
      </c>
      <c r="T150">
        <v>-4.01059629575794E-2</v>
      </c>
      <c r="U150">
        <v>-5.76241604469813E-2</v>
      </c>
      <c r="V150">
        <v>-3.58303529219339E-2</v>
      </c>
      <c r="W150">
        <v>-0.137690092518235</v>
      </c>
      <c r="X150">
        <v>3.2147206249680503E-2</v>
      </c>
      <c r="Y150" s="58">
        <v>1.26306578863446E-2</v>
      </c>
      <c r="Z150" s="58">
        <v>-0.18030556245838</v>
      </c>
      <c r="AA150" s="58">
        <v>-0.223942037678622</v>
      </c>
      <c r="AB150" s="58">
        <v>-0.26167502902081802</v>
      </c>
      <c r="AC150" s="58">
        <v>-8.6138148140984402E-2</v>
      </c>
      <c r="AD150" s="58">
        <v>-0.45613814814098402</v>
      </c>
      <c r="AE150">
        <v>-0.64613814814098403</v>
      </c>
      <c r="AF150" s="58">
        <v>-0.76613814814098402</v>
      </c>
      <c r="AG150">
        <v>-0.88613814814098402</v>
      </c>
      <c r="AH150">
        <v>-1.0061381481409799</v>
      </c>
    </row>
    <row r="151" spans="1:34">
      <c r="A151" s="58">
        <v>149</v>
      </c>
      <c r="B151" s="42" t="s">
        <v>531</v>
      </c>
      <c r="C151" t="s">
        <v>237</v>
      </c>
      <c r="D151">
        <v>5.1947251075083502E-2</v>
      </c>
      <c r="E151">
        <v>6.6201592412181903E-2</v>
      </c>
      <c r="F151">
        <v>0.116670403472955</v>
      </c>
      <c r="G151">
        <v>4.19703355616491E-2</v>
      </c>
      <c r="H151">
        <v>-3.1885313972086403E-2</v>
      </c>
      <c r="I151">
        <v>-2.2317513479634399E-2</v>
      </c>
      <c r="J151">
        <v>-9.4608926003978203E-2</v>
      </c>
      <c r="K151">
        <v>-9.4000771077392395E-2</v>
      </c>
      <c r="L151">
        <v>-5.9701536360582903E-2</v>
      </c>
      <c r="M151">
        <v>4.7227510459633297E-2</v>
      </c>
      <c r="N151">
        <v>3.9877925973731597E-2</v>
      </c>
      <c r="O151">
        <v>0.104944581785421</v>
      </c>
      <c r="P151">
        <v>6.6623085844799396E-2</v>
      </c>
      <c r="Q151" s="70">
        <v>2.4335812242041802E-2</v>
      </c>
      <c r="R151" s="70">
        <v>2.8865798640253999E-15</v>
      </c>
      <c r="S151">
        <v>-0.153819538513364</v>
      </c>
      <c r="T151">
        <v>-0.108936682202551</v>
      </c>
      <c r="U151">
        <v>-5.9606767149460498E-2</v>
      </c>
      <c r="V151">
        <v>-7.3310524089309104E-2</v>
      </c>
      <c r="W151">
        <v>-2.1082850076255499E-2</v>
      </c>
      <c r="X151">
        <v>1.10713289409502E-2</v>
      </c>
      <c r="Y151" s="58">
        <v>-3.7126184272507502E-2</v>
      </c>
      <c r="Z151" s="58">
        <v>-1.38231252079393E-3</v>
      </c>
      <c r="AA151" s="58">
        <v>6.1882964848742103E-2</v>
      </c>
      <c r="AB151" s="58">
        <v>6.8905917314573101E-2</v>
      </c>
      <c r="AC151" s="58">
        <v>0.108067460861309</v>
      </c>
      <c r="AD151" s="58">
        <v>7.8E-2</v>
      </c>
      <c r="AE151">
        <v>7.5674608613091896E-3</v>
      </c>
      <c r="AF151" s="58">
        <v>-3.10325391386908E-2</v>
      </c>
      <c r="AG151">
        <v>-6.76325391386908E-2</v>
      </c>
      <c r="AH151">
        <v>-0.10193253913869001</v>
      </c>
    </row>
    <row r="152" spans="1:34">
      <c r="A152" s="58">
        <v>150</v>
      </c>
      <c r="B152" s="42" t="s">
        <v>532</v>
      </c>
      <c r="C152" t="s">
        <v>238</v>
      </c>
      <c r="D152">
        <v>0.204277949237409</v>
      </c>
      <c r="E152">
        <v>-0.79056272752097501</v>
      </c>
      <c r="F152">
        <v>4.1257376449007503E-2</v>
      </c>
      <c r="G152" s="70">
        <v>-1.11022302462515E-15</v>
      </c>
      <c r="H152">
        <v>-0.17091933303502299</v>
      </c>
      <c r="I152">
        <v>6.3397698711199699E-2</v>
      </c>
      <c r="J152">
        <v>7.65505805958622E-2</v>
      </c>
      <c r="K152">
        <v>0.17325474433277999</v>
      </c>
      <c r="L152">
        <v>7.3176474486169998E-2</v>
      </c>
      <c r="M152">
        <v>7.1096892970546902E-2</v>
      </c>
      <c r="N152" s="70">
        <v>5.73740546883851E-2</v>
      </c>
      <c r="O152">
        <v>-7.7236465931018905E-2</v>
      </c>
      <c r="P152">
        <v>-0.16726890540137801</v>
      </c>
      <c r="Q152">
        <v>-0.18969451783470001</v>
      </c>
      <c r="R152">
        <v>-0.372247782686354</v>
      </c>
      <c r="S152">
        <v>-0.33109221810654599</v>
      </c>
      <c r="T152">
        <v>-0.42745577989530797</v>
      </c>
      <c r="U152">
        <v>-0.231608585924793</v>
      </c>
      <c r="V152">
        <v>-6.1318748794901803E-2</v>
      </c>
      <c r="W152">
        <v>6.4660138667495801E-2</v>
      </c>
      <c r="X152">
        <v>0.23205118132456001</v>
      </c>
      <c r="Y152" s="58">
        <v>0.27720996722403601</v>
      </c>
      <c r="Z152" s="58">
        <v>0.335714016428319</v>
      </c>
      <c r="AA152" s="58">
        <v>0.44348527295936702</v>
      </c>
      <c r="AB152" s="58">
        <v>0.51557608469121796</v>
      </c>
      <c r="AC152" s="58">
        <v>0.10015524500579399</v>
      </c>
      <c r="AD152" s="58">
        <v>-1.4999999999999999E-2</v>
      </c>
      <c r="AE152" s="70">
        <v>4.6155245005794703E-2</v>
      </c>
      <c r="AF152" s="58">
        <v>0.12585524500579401</v>
      </c>
      <c r="AG152">
        <v>0.19415524500579401</v>
      </c>
      <c r="AH152">
        <v>0.216155245005794</v>
      </c>
    </row>
    <row r="153" spans="1:34" s="58" customFormat="1">
      <c r="A153" s="58">
        <v>151</v>
      </c>
      <c r="B153" s="42" t="s">
        <v>539</v>
      </c>
      <c r="C153" s="10" t="s">
        <v>249</v>
      </c>
      <c r="D153" s="58">
        <v>-2.6617145317116699E-2</v>
      </c>
      <c r="E153" s="58">
        <v>0.122174465606771</v>
      </c>
      <c r="F153" s="58">
        <v>-0.230178806711971</v>
      </c>
      <c r="G153" s="70">
        <v>0.125042639862987</v>
      </c>
      <c r="H153" s="58">
        <v>-6.5827987607816302E-2</v>
      </c>
      <c r="I153" s="58">
        <v>-0.11166651017579</v>
      </c>
      <c r="J153" s="58">
        <v>-5.6064891553753701E-2</v>
      </c>
      <c r="K153" s="58">
        <v>-2.1359247004019699E-2</v>
      </c>
      <c r="L153" s="58">
        <v>6.9445390840130697E-2</v>
      </c>
      <c r="M153" s="58">
        <v>7.44257668166146E-2</v>
      </c>
      <c r="N153" s="70">
        <v>7.8405611263398206E-2</v>
      </c>
      <c r="O153" s="58">
        <v>-1.3381783392929799E-2</v>
      </c>
      <c r="P153" s="58">
        <v>5.5602497373483599E-2</v>
      </c>
      <c r="Q153" s="58">
        <v>0.18529377238347799</v>
      </c>
      <c r="R153" s="70">
        <v>1.6098233857064701E-15</v>
      </c>
      <c r="S153" s="70">
        <v>-2.0539125955565301E-15</v>
      </c>
      <c r="T153" s="58">
        <v>-0.33953685961095897</v>
      </c>
      <c r="U153" s="58">
        <v>-3.9678880899310598E-2</v>
      </c>
      <c r="V153" s="58">
        <v>-0.195867872220332</v>
      </c>
      <c r="W153" s="58">
        <v>4.4663586350039801E-2</v>
      </c>
      <c r="X153" s="58">
        <v>6.3857792828525994E-2</v>
      </c>
      <c r="Y153" s="58">
        <v>0.27998113150681297</v>
      </c>
      <c r="Z153" s="58">
        <v>7.9110533381182097E-2</v>
      </c>
      <c r="AA153" s="58">
        <v>0.121128271194584</v>
      </c>
      <c r="AB153" s="58">
        <v>-0.116853686859867</v>
      </c>
      <c r="AC153" s="58">
        <v>-9.2280000774253607E-2</v>
      </c>
      <c r="AD153" s="58">
        <v>7.7199992257463903E-3</v>
      </c>
      <c r="AE153" s="58">
        <v>0.107719999225746</v>
      </c>
      <c r="AF153" s="58">
        <v>0.107719999225746</v>
      </c>
      <c r="AG153" s="58">
        <v>0.107719999225746</v>
      </c>
      <c r="AH153" s="58">
        <v>0.107719999225746</v>
      </c>
    </row>
    <row r="154" spans="1:34">
      <c r="A154" s="58">
        <v>152</v>
      </c>
      <c r="B154" s="42" t="s">
        <v>533</v>
      </c>
      <c r="C154" t="s">
        <v>239</v>
      </c>
      <c r="D154">
        <v>0</v>
      </c>
      <c r="E154">
        <v>0.20555325772751201</v>
      </c>
      <c r="F154">
        <v>0.179430572144297</v>
      </c>
      <c r="G154">
        <v>-4.8701073654853197E-2</v>
      </c>
      <c r="H154">
        <v>-0.15450396986375101</v>
      </c>
      <c r="I154">
        <v>4.7419024811193602E-2</v>
      </c>
      <c r="J154">
        <v>-6.3285603509653302E-2</v>
      </c>
      <c r="K154">
        <v>-0.10648250777615099</v>
      </c>
      <c r="L154" s="70">
        <v>1.11022302462515E-16</v>
      </c>
      <c r="M154">
        <v>-9.1993635938233398E-3</v>
      </c>
      <c r="N154">
        <v>-4.4724424813351503E-2</v>
      </c>
      <c r="O154">
        <v>-3.8920581044403602E-2</v>
      </c>
      <c r="P154">
        <v>1.9409448551358802E-2</v>
      </c>
      <c r="Q154">
        <v>-0.25011286200579602</v>
      </c>
      <c r="R154">
        <v>1.2138742435475299E-2</v>
      </c>
      <c r="S154" s="70">
        <v>2.2398025291691701E-2</v>
      </c>
      <c r="T154">
        <v>2.3894958426432501E-2</v>
      </c>
      <c r="U154">
        <v>-5.9640038051687001E-2</v>
      </c>
      <c r="V154">
        <v>0.12383585326334499</v>
      </c>
      <c r="W154">
        <v>5.9412738349611798E-2</v>
      </c>
      <c r="X154">
        <v>-9.0438647040017806E-2</v>
      </c>
      <c r="Y154" s="58">
        <v>-6.0896728883706702E-2</v>
      </c>
      <c r="Z154" s="70">
        <v>5.4894350016335102E-5</v>
      </c>
      <c r="AA154" s="58">
        <v>-9.3767837609745296E-3</v>
      </c>
      <c r="AB154" s="58">
        <v>-7.01912919269669E-3</v>
      </c>
      <c r="AC154" s="58">
        <v>0.24975419783995101</v>
      </c>
      <c r="AD154" s="58">
        <v>0.12975419783995101</v>
      </c>
      <c r="AE154">
        <v>0.109754197839951</v>
      </c>
      <c r="AF154" s="58">
        <v>0.109754197839951</v>
      </c>
      <c r="AG154">
        <v>0.109754197839951</v>
      </c>
      <c r="AH154">
        <v>0.109754197839951</v>
      </c>
    </row>
    <row r="155" spans="1:34">
      <c r="A155" s="58">
        <v>153</v>
      </c>
      <c r="B155" s="42" t="s">
        <v>534</v>
      </c>
      <c r="C155" t="s">
        <v>246</v>
      </c>
      <c r="D155">
        <v>-0.163173299450421</v>
      </c>
      <c r="E155">
        <v>-0.164316782656766</v>
      </c>
      <c r="F155">
        <v>-0.116264058931877</v>
      </c>
      <c r="G155">
        <v>-0.100149965807719</v>
      </c>
      <c r="H155">
        <v>-3.4448618355707901E-2</v>
      </c>
      <c r="I155">
        <v>-2.8932542875184701E-2</v>
      </c>
      <c r="J155">
        <v>9.7311378896828796E-2</v>
      </c>
      <c r="K155">
        <v>0.116396552134059</v>
      </c>
      <c r="L155">
        <v>0.18450383049279601</v>
      </c>
      <c r="M155">
        <v>4.5054804736526802E-2</v>
      </c>
      <c r="N155">
        <v>2.21512150004399E-2</v>
      </c>
      <c r="O155">
        <v>8.1076082868279595E-2</v>
      </c>
      <c r="P155">
        <v>2.2463735972909099E-2</v>
      </c>
      <c r="Q155">
        <v>0.217028453713422</v>
      </c>
      <c r="R155">
        <v>0.12208920812747701</v>
      </c>
      <c r="S155">
        <v>0.110380698455729</v>
      </c>
      <c r="T155">
        <v>1.78965381477186E-4</v>
      </c>
      <c r="U155">
        <v>3.1645303094453903E-2</v>
      </c>
      <c r="V155">
        <v>-7.4545667365054802E-2</v>
      </c>
      <c r="W155">
        <v>-6.3007443868425606E-2</v>
      </c>
      <c r="X155">
        <v>5.8144588409747198E-2</v>
      </c>
      <c r="Y155" s="58">
        <v>7.8636096909374606E-2</v>
      </c>
      <c r="Z155" s="58">
        <v>-5.5313305552044202E-2</v>
      </c>
      <c r="AA155" s="58">
        <v>-9.0358610755326599E-2</v>
      </c>
      <c r="AB155" s="58">
        <v>-0.141561950796842</v>
      </c>
      <c r="AC155" s="58">
        <v>-0.15498866777818199</v>
      </c>
      <c r="AD155" s="58">
        <v>-0.17498866777818201</v>
      </c>
      <c r="AE155">
        <v>-0.194988667778182</v>
      </c>
      <c r="AF155" s="58">
        <v>-0.21498866777818201</v>
      </c>
      <c r="AG155">
        <v>-0.234988667778182</v>
      </c>
      <c r="AH155">
        <v>-0.25498866777818202</v>
      </c>
    </row>
    <row r="156" spans="1:34">
      <c r="A156" s="58">
        <v>154</v>
      </c>
      <c r="B156" s="42" t="s">
        <v>535</v>
      </c>
      <c r="C156" t="s">
        <v>240</v>
      </c>
      <c r="D156">
        <v>0.34809837776871799</v>
      </c>
      <c r="E156">
        <v>-0.13000090765071501</v>
      </c>
      <c r="F156">
        <v>-9.5353414971146994E-2</v>
      </c>
      <c r="G156">
        <v>-0.347278011747092</v>
      </c>
      <c r="H156">
        <v>5.73483365012354E-2</v>
      </c>
      <c r="I156">
        <v>-6.6451782075270194E-2</v>
      </c>
      <c r="J156">
        <v>-0.123640595866033</v>
      </c>
      <c r="K156">
        <v>-2.89115034428079E-2</v>
      </c>
      <c r="L156">
        <v>8.2481107721472005E-2</v>
      </c>
      <c r="M156">
        <v>0.12766946725880901</v>
      </c>
      <c r="N156">
        <v>0.17701064132143701</v>
      </c>
      <c r="O156">
        <v>7.2769165945108197E-2</v>
      </c>
      <c r="P156">
        <v>4.5464384964949603E-2</v>
      </c>
      <c r="Q156">
        <v>-3.1961909076938903E-2</v>
      </c>
      <c r="R156">
        <v>-0.11148690972222</v>
      </c>
      <c r="S156">
        <v>2.1425209000351199E-2</v>
      </c>
      <c r="T156">
        <v>9.1996063085744095E-2</v>
      </c>
      <c r="U156">
        <v>5.1425480424777799E-2</v>
      </c>
      <c r="V156">
        <v>0.16954924597073701</v>
      </c>
      <c r="W156">
        <v>6.0840904906975801E-2</v>
      </c>
      <c r="X156">
        <v>-0.113476577817852</v>
      </c>
      <c r="Y156" s="58">
        <v>-0.21867626652497099</v>
      </c>
      <c r="Z156" s="58">
        <v>-0.101445458272935</v>
      </c>
      <c r="AA156" s="58">
        <v>-2.9727045413301101E-3</v>
      </c>
      <c r="AB156" s="58">
        <v>7.6885438688364796E-2</v>
      </c>
      <c r="AC156" s="58">
        <v>-1.21314041175854E-2</v>
      </c>
      <c r="AD156" s="58">
        <v>4.0000000000000001E-3</v>
      </c>
      <c r="AE156">
        <v>-4.3131404117585398E-2</v>
      </c>
      <c r="AF156" s="58">
        <v>-6.9631404117585394E-2</v>
      </c>
      <c r="AG156">
        <v>-9.3631404117585401E-2</v>
      </c>
      <c r="AH156">
        <v>-0.123631404117585</v>
      </c>
    </row>
    <row r="157" spans="1:34">
      <c r="A157" s="58">
        <v>155</v>
      </c>
      <c r="B157" s="42" t="s">
        <v>536</v>
      </c>
      <c r="C157" t="s">
        <v>241</v>
      </c>
      <c r="D157">
        <v>-6.1540170352942097E-2</v>
      </c>
      <c r="E157">
        <v>-0.58953339934764504</v>
      </c>
      <c r="F157">
        <v>-0.13654958612315199</v>
      </c>
      <c r="G157" s="70">
        <v>-2.3314683517128201E-15</v>
      </c>
      <c r="H157">
        <v>-7.9479913022818705E-2</v>
      </c>
      <c r="I157">
        <v>0.35343019995424502</v>
      </c>
      <c r="J157">
        <v>0.26230714565220198</v>
      </c>
      <c r="K157">
        <v>0.224457583043809</v>
      </c>
      <c r="L157">
        <v>0.12090719149430899</v>
      </c>
      <c r="M157">
        <v>5.0414239555773899E-2</v>
      </c>
      <c r="N157" s="70">
        <v>4.3170237834549603E-2</v>
      </c>
      <c r="O157">
        <v>1.2516861906987E-2</v>
      </c>
      <c r="P157">
        <v>-0.12542886628865699</v>
      </c>
      <c r="Q157">
        <v>-0.15629204243790101</v>
      </c>
      <c r="R157">
        <v>3.2420958792430399E-2</v>
      </c>
      <c r="S157">
        <v>8.3701392210444397E-2</v>
      </c>
      <c r="T157">
        <v>5.7127959682874901E-2</v>
      </c>
      <c r="U157">
        <v>0.12540479868066501</v>
      </c>
      <c r="V157">
        <v>0.16643762886556901</v>
      </c>
      <c r="W157">
        <v>7.8434438749988594E-2</v>
      </c>
      <c r="X157">
        <v>8.4435439462548806E-2</v>
      </c>
      <c r="Y157" s="58">
        <v>8.5139491408304596E-2</v>
      </c>
      <c r="Z157" s="58">
        <v>0.133056950754953</v>
      </c>
      <c r="AA157" s="58">
        <v>0.11007799237707</v>
      </c>
      <c r="AB157" s="58">
        <v>3.6839262760124801E-2</v>
      </c>
      <c r="AC157" s="58">
        <v>-0.91145579561359502</v>
      </c>
      <c r="AD157" s="58">
        <v>-0.70299999999999996</v>
      </c>
      <c r="AE157" s="58">
        <v>-0.57645579561359495</v>
      </c>
      <c r="AF157" s="58">
        <v>-0.42445579561359498</v>
      </c>
      <c r="AG157">
        <v>-0.42445579561359498</v>
      </c>
      <c r="AH157">
        <v>-0.41245579561359502</v>
      </c>
    </row>
    <row r="159" spans="1:34">
      <c r="AC159" s="58"/>
      <c r="AE159" s="58"/>
      <c r="AF159" s="58"/>
      <c r="AG159" s="5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I64"/>
  <sheetViews>
    <sheetView zoomScaleNormal="100" zoomScaleSheetLayoutView="9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C11" sqref="C11:I63"/>
    </sheetView>
  </sheetViews>
  <sheetFormatPr defaultRowHeight="12.75"/>
  <cols>
    <col min="1" max="1" width="46.28515625" style="10" customWidth="1"/>
    <col min="2" max="9" width="8.7109375" style="10" customWidth="1"/>
    <col min="10" max="16384" width="9.140625" style="10"/>
  </cols>
  <sheetData>
    <row r="1" spans="1:9">
      <c r="E1" s="81"/>
      <c r="G1" s="81"/>
      <c r="H1" s="81"/>
      <c r="I1" s="81"/>
    </row>
    <row r="2" spans="1:9" ht="18">
      <c r="A2" s="82" t="s">
        <v>596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586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7"/>
      <c r="B4" s="24"/>
      <c r="C4" s="24"/>
      <c r="D4" s="24"/>
      <c r="E4" s="59"/>
      <c r="F4" s="24"/>
      <c r="G4" s="24"/>
      <c r="H4" s="24"/>
      <c r="I4" s="24"/>
    </row>
    <row r="5" spans="1:9">
      <c r="A5" s="22"/>
      <c r="B5" s="49">
        <v>2018</v>
      </c>
      <c r="C5" s="49">
        <v>2019</v>
      </c>
      <c r="D5" s="49">
        <v>2020</v>
      </c>
      <c r="E5" s="60">
        <v>2021</v>
      </c>
      <c r="F5" s="49">
        <v>2022</v>
      </c>
      <c r="G5" s="49">
        <v>2023</v>
      </c>
      <c r="H5" s="49">
        <v>2024</v>
      </c>
      <c r="I5" s="49">
        <v>2025</v>
      </c>
    </row>
    <row r="6" spans="1:9">
      <c r="A6" s="80"/>
      <c r="B6" s="80" t="s">
        <v>587</v>
      </c>
      <c r="C6" s="80" t="s">
        <v>587</v>
      </c>
      <c r="D6" s="80" t="s">
        <v>587</v>
      </c>
      <c r="E6" s="83" t="s">
        <v>588</v>
      </c>
      <c r="F6" s="80" t="s">
        <v>589</v>
      </c>
      <c r="G6" s="80" t="s">
        <v>589</v>
      </c>
      <c r="H6" s="80" t="s">
        <v>589</v>
      </c>
      <c r="I6" s="80" t="s">
        <v>589</v>
      </c>
    </row>
    <row r="7" spans="1:9" ht="3" customHeight="1">
      <c r="A7" s="26"/>
      <c r="B7" s="25"/>
      <c r="C7" s="25"/>
      <c r="D7" s="25"/>
      <c r="E7" s="88"/>
      <c r="F7" s="25"/>
      <c r="G7" s="25"/>
      <c r="H7" s="25"/>
      <c r="I7" s="25"/>
    </row>
    <row r="8" spans="1:9">
      <c r="B8" s="22"/>
      <c r="C8" s="22"/>
      <c r="D8" s="22"/>
      <c r="E8" s="61"/>
    </row>
    <row r="9" spans="1:9">
      <c r="A9" s="10" t="s">
        <v>597</v>
      </c>
      <c r="B9" s="22"/>
      <c r="C9" s="22"/>
      <c r="D9" s="22"/>
      <c r="E9" s="61"/>
    </row>
    <row r="10" spans="1:9">
      <c r="B10" s="22"/>
      <c r="C10" s="22"/>
      <c r="D10" s="22"/>
      <c r="E10" s="61"/>
    </row>
    <row r="11" spans="1:9">
      <c r="A11" s="10" t="s">
        <v>598</v>
      </c>
      <c r="B11" s="40">
        <v>559.93490614543225</v>
      </c>
      <c r="C11" s="40">
        <v>-156.72189130838888</v>
      </c>
      <c r="D11" s="40">
        <v>930.76300000000265</v>
      </c>
      <c r="E11" s="47">
        <v>2120.5299999999988</v>
      </c>
      <c r="F11" s="40">
        <v>3029.75</v>
      </c>
      <c r="G11" s="40">
        <v>3540.380000000001</v>
      </c>
      <c r="H11" s="40">
        <v>3995.3099999999977</v>
      </c>
      <c r="I11" s="40">
        <v>4185.8100000000013</v>
      </c>
    </row>
    <row r="12" spans="1:9">
      <c r="A12" s="84" t="s">
        <v>599</v>
      </c>
      <c r="B12" s="40">
        <v>12849.707125449819</v>
      </c>
      <c r="C12" s="40">
        <v>14999.002722562091</v>
      </c>
      <c r="D12" s="40">
        <v>18899.758000000002</v>
      </c>
      <c r="E12" s="47">
        <v>21405.01</v>
      </c>
      <c r="F12" s="40">
        <v>23663.81</v>
      </c>
      <c r="G12" s="40">
        <v>26053.31</v>
      </c>
      <c r="H12" s="40">
        <v>28420.959999999999</v>
      </c>
      <c r="I12" s="40">
        <v>30716.81</v>
      </c>
    </row>
    <row r="13" spans="1:9">
      <c r="A13" s="84" t="s">
        <v>600</v>
      </c>
      <c r="B13" s="40">
        <v>12289.772219304386</v>
      </c>
      <c r="C13" s="40">
        <v>15155.72461387048</v>
      </c>
      <c r="D13" s="40">
        <v>17968.994999999999</v>
      </c>
      <c r="E13" s="47">
        <v>19284.48</v>
      </c>
      <c r="F13" s="40">
        <v>20634.060000000001</v>
      </c>
      <c r="G13" s="40">
        <v>22512.93</v>
      </c>
      <c r="H13" s="40">
        <v>24425.65</v>
      </c>
      <c r="I13" s="40">
        <v>26531</v>
      </c>
    </row>
    <row r="14" spans="1:9">
      <c r="A14" s="10" t="s">
        <v>601</v>
      </c>
      <c r="B14" s="40">
        <v>20564.78951581987</v>
      </c>
      <c r="C14" s="40">
        <v>24800.392551214998</v>
      </c>
      <c r="D14" s="40">
        <v>29448.826999999994</v>
      </c>
      <c r="E14" s="47">
        <v>33167.739999999991</v>
      </c>
      <c r="F14" s="40">
        <v>38303.609999999993</v>
      </c>
      <c r="G14" s="40">
        <v>44578.04</v>
      </c>
      <c r="H14" s="40">
        <v>51614.69</v>
      </c>
      <c r="I14" s="40">
        <v>60082.149999999994</v>
      </c>
    </row>
    <row r="15" spans="1:9">
      <c r="A15" s="84" t="s">
        <v>602</v>
      </c>
      <c r="B15" s="40">
        <v>1489.5448589200005</v>
      </c>
      <c r="C15" s="40">
        <v>1386.7207282842696</v>
      </c>
      <c r="D15" s="40">
        <v>1487.0239999999999</v>
      </c>
      <c r="E15" s="47">
        <v>3124.02</v>
      </c>
      <c r="F15" s="40">
        <v>2833.02</v>
      </c>
      <c r="G15" s="40">
        <v>2647.02</v>
      </c>
      <c r="H15" s="40">
        <v>2591.02</v>
      </c>
      <c r="I15" s="40">
        <v>2596.02</v>
      </c>
    </row>
    <row r="16" spans="1:9">
      <c r="A16" s="84" t="s">
        <v>603</v>
      </c>
      <c r="B16" s="40">
        <v>26545.842180665331</v>
      </c>
      <c r="C16" s="40">
        <v>31970.908938314464</v>
      </c>
      <c r="D16" s="40">
        <v>38686.648000000001</v>
      </c>
      <c r="E16" s="47">
        <v>41910.839999999997</v>
      </c>
      <c r="F16" s="40">
        <v>48711.74</v>
      </c>
      <c r="G16" s="40">
        <v>56665.26</v>
      </c>
      <c r="H16" s="40">
        <v>65375.76</v>
      </c>
      <c r="I16" s="40">
        <v>75591.259999999995</v>
      </c>
    </row>
    <row r="17" spans="1:9">
      <c r="A17" s="84" t="s">
        <v>604</v>
      </c>
      <c r="B17" s="40">
        <v>-7470.5975237654602</v>
      </c>
      <c r="C17" s="40">
        <v>-8557.2371153837339</v>
      </c>
      <c r="D17" s="40">
        <v>-10724.845000000005</v>
      </c>
      <c r="E17" s="47">
        <v>-11867.12</v>
      </c>
      <c r="F17" s="40">
        <v>-13241.15</v>
      </c>
      <c r="G17" s="40">
        <v>-14734.24</v>
      </c>
      <c r="H17" s="40">
        <v>-16352.09</v>
      </c>
      <c r="I17" s="40">
        <v>-18105.13</v>
      </c>
    </row>
    <row r="18" spans="1:9">
      <c r="A18" s="10" t="s">
        <v>592</v>
      </c>
      <c r="B18" s="40">
        <v>21124.7244219653</v>
      </c>
      <c r="C18" s="40">
        <v>24643.670659906609</v>
      </c>
      <c r="D18" s="40">
        <v>30379.589999999997</v>
      </c>
      <c r="E18" s="47">
        <v>35288.26999999999</v>
      </c>
      <c r="F18" s="40">
        <v>41333.359999999993</v>
      </c>
      <c r="G18" s="40">
        <v>48118.42</v>
      </c>
      <c r="H18" s="40">
        <v>55610</v>
      </c>
      <c r="I18" s="40">
        <v>64267.959999999992</v>
      </c>
    </row>
    <row r="19" spans="1:9">
      <c r="A19" s="84" t="s">
        <v>593</v>
      </c>
      <c r="B19" s="40">
        <v>9776.7347481636643</v>
      </c>
      <c r="C19" s="40">
        <v>11576.223125575789</v>
      </c>
      <c r="D19" s="40">
        <v>13659.690952000001</v>
      </c>
      <c r="E19" s="47">
        <v>16254.07</v>
      </c>
      <c r="F19" s="40">
        <v>19165.650000000001</v>
      </c>
      <c r="G19" s="40">
        <v>22471.09</v>
      </c>
      <c r="H19" s="40">
        <v>26169.37</v>
      </c>
      <c r="I19" s="40">
        <v>30476.3</v>
      </c>
    </row>
    <row r="20" spans="1:9">
      <c r="A20" s="46" t="s">
        <v>605</v>
      </c>
      <c r="B20" s="40">
        <v>2850.8056718600001</v>
      </c>
      <c r="C20" s="40">
        <v>3252.9094465499993</v>
      </c>
      <c r="D20" s="40">
        <v>3732.5889999999999</v>
      </c>
      <c r="E20" s="47">
        <v>4426.223</v>
      </c>
      <c r="F20" s="40">
        <v>4835.9129999999996</v>
      </c>
      <c r="G20" s="40">
        <v>5145.1440000000002</v>
      </c>
      <c r="H20" s="40">
        <v>5426.933</v>
      </c>
      <c r="I20" s="40">
        <v>5689.9129999999996</v>
      </c>
    </row>
    <row r="21" spans="1:9">
      <c r="A21" s="46" t="s">
        <v>606</v>
      </c>
      <c r="B21" s="40">
        <v>6925.9290763036643</v>
      </c>
      <c r="C21" s="40">
        <v>8323.3136790257886</v>
      </c>
      <c r="D21" s="40">
        <v>9927.1019520000009</v>
      </c>
      <c r="E21" s="47">
        <v>11827.847</v>
      </c>
      <c r="F21" s="40">
        <v>14329.737000000001</v>
      </c>
      <c r="G21" s="40">
        <v>17325.946</v>
      </c>
      <c r="H21" s="40">
        <v>20742.436999999998</v>
      </c>
      <c r="I21" s="40">
        <v>24786.386999999999</v>
      </c>
    </row>
    <row r="22" spans="1:9">
      <c r="A22" s="84" t="s">
        <v>607</v>
      </c>
      <c r="B22" s="40">
        <v>11347.989673801636</v>
      </c>
      <c r="C22" s="40">
        <v>13067.44753433082</v>
      </c>
      <c r="D22" s="40">
        <v>16719.899047999996</v>
      </c>
      <c r="E22" s="47">
        <v>19034.19999999999</v>
      </c>
      <c r="F22" s="40">
        <v>22167.709999999992</v>
      </c>
      <c r="G22" s="40">
        <v>25647.329999999998</v>
      </c>
      <c r="H22" s="40">
        <v>29440.63</v>
      </c>
      <c r="I22" s="40">
        <v>33791.659999999989</v>
      </c>
    </row>
    <row r="23" spans="1:9">
      <c r="B23" s="13"/>
      <c r="C23" s="13"/>
      <c r="D23" s="13"/>
      <c r="E23" s="63"/>
      <c r="F23" s="6"/>
      <c r="G23" s="6"/>
      <c r="H23" s="6"/>
      <c r="I23" s="6"/>
    </row>
    <row r="24" spans="1:9">
      <c r="A24" s="7" t="s">
        <v>594</v>
      </c>
      <c r="B24" s="14"/>
      <c r="C24" s="14"/>
      <c r="D24" s="14"/>
      <c r="E24" s="64"/>
      <c r="F24" s="7"/>
      <c r="G24" s="7"/>
      <c r="H24" s="7"/>
      <c r="I24" s="7"/>
    </row>
    <row r="25" spans="1:9">
      <c r="A25" s="10" t="s">
        <v>608</v>
      </c>
      <c r="B25" s="18">
        <v>2.1112390339232059</v>
      </c>
      <c r="C25" s="18">
        <v>1.9985924391281666</v>
      </c>
      <c r="D25" s="18">
        <v>1.6217051049842675</v>
      </c>
      <c r="E25" s="65">
        <v>1.6585930395567707</v>
      </c>
      <c r="F25" s="8">
        <v>1.5685259799832387</v>
      </c>
      <c r="G25" s="8">
        <v>1.4641000265594761</v>
      </c>
      <c r="H25" s="8">
        <v>1.3727207516633697</v>
      </c>
      <c r="I25" s="8">
        <v>1.2870441663310925</v>
      </c>
    </row>
    <row r="26" spans="1:9">
      <c r="A26" s="10" t="s">
        <v>609</v>
      </c>
      <c r="B26" s="18">
        <v>4.5617830420223831</v>
      </c>
      <c r="C26" s="18">
        <v>4.2546392997935767</v>
      </c>
      <c r="D26" s="18">
        <v>3.6067240732935866</v>
      </c>
      <c r="E26" s="65">
        <v>3.6008752884662112</v>
      </c>
      <c r="F26" s="8">
        <v>3.38274198892289</v>
      </c>
      <c r="G26" s="8">
        <v>3.1351474272053568</v>
      </c>
      <c r="H26" s="8">
        <v>2.9170362526877796</v>
      </c>
      <c r="I26" s="8">
        <v>2.7140992508933168</v>
      </c>
    </row>
    <row r="27" spans="1:9">
      <c r="A27" s="10" t="s">
        <v>610</v>
      </c>
      <c r="B27" s="21">
        <v>0.62099376871401735</v>
      </c>
      <c r="C27" s="21">
        <v>0.61089212319248243</v>
      </c>
      <c r="D27" s="21">
        <v>0.62745894173982275</v>
      </c>
      <c r="E27" s="62">
        <v>0.61675105348650383</v>
      </c>
      <c r="F27" s="5">
        <v>0.60737700365726943</v>
      </c>
      <c r="G27" s="5">
        <v>0.59682045185477595</v>
      </c>
      <c r="H27" s="5">
        <v>0.58666462135524722</v>
      </c>
      <c r="I27" s="5">
        <v>0.5768655960824367</v>
      </c>
    </row>
    <row r="28" spans="1:9">
      <c r="A28" s="34" t="s">
        <v>611</v>
      </c>
      <c r="B28" s="18">
        <v>2.6888183093689122</v>
      </c>
      <c r="C28" s="18">
        <v>2.7650893336304398</v>
      </c>
      <c r="D28" s="18">
        <v>2.820946151422596</v>
      </c>
      <c r="E28" s="65">
        <v>2.7826320155170072</v>
      </c>
      <c r="F28" s="8">
        <v>2.7907664120815303</v>
      </c>
      <c r="G28" s="8">
        <v>2.7961422226882289</v>
      </c>
      <c r="H28" s="8">
        <v>2.7982080159127336</v>
      </c>
      <c r="I28" s="8">
        <v>2.8002765787858084</v>
      </c>
    </row>
    <row r="29" spans="1:9">
      <c r="A29" s="34" t="s">
        <v>612</v>
      </c>
      <c r="B29" s="18">
        <v>1.2444121339340093</v>
      </c>
      <c r="C29" s="18">
        <v>1.2988848751469619</v>
      </c>
      <c r="D29" s="18">
        <v>1.2683927801746653</v>
      </c>
      <c r="E29" s="65">
        <v>1.2817033978841845</v>
      </c>
      <c r="F29" s="8">
        <v>1.2940359139859521</v>
      </c>
      <c r="G29" s="8">
        <v>1.3057860906244891</v>
      </c>
      <c r="H29" s="8">
        <v>1.3168016706597052</v>
      </c>
      <c r="I29" s="8">
        <v>1.3279100363236975</v>
      </c>
    </row>
    <row r="30" spans="1:9">
      <c r="A30" s="86" t="s">
        <v>613</v>
      </c>
      <c r="B30" s="21">
        <v>0.59520702606087728</v>
      </c>
      <c r="C30" s="21">
        <v>0.64912053335380293</v>
      </c>
      <c r="D30" s="21">
        <v>0.78524885128465538</v>
      </c>
      <c r="E30" s="62">
        <v>0.71607112106145077</v>
      </c>
      <c r="F30" s="5">
        <v>0.75134814049674425</v>
      </c>
      <c r="G30" s="5">
        <v>0.80433094706074537</v>
      </c>
      <c r="H30" s="5">
        <v>0.85640985555615434</v>
      </c>
      <c r="I30" s="5">
        <v>0.91386831349302566</v>
      </c>
    </row>
    <row r="31" spans="1:9">
      <c r="B31" s="55"/>
      <c r="C31" s="55"/>
      <c r="D31" s="55"/>
      <c r="E31" s="67"/>
      <c r="F31" s="50"/>
      <c r="G31" s="50"/>
      <c r="H31" s="50"/>
      <c r="I31" s="50"/>
    </row>
    <row r="32" spans="1:9">
      <c r="B32" s="17"/>
      <c r="C32" s="17"/>
      <c r="D32" s="17"/>
      <c r="E32" s="17"/>
      <c r="F32" s="17"/>
      <c r="G32" s="17"/>
      <c r="H32" s="17"/>
      <c r="I32" s="17"/>
    </row>
    <row r="33" spans="1:9">
      <c r="B33" s="14"/>
      <c r="C33" s="14"/>
      <c r="D33" s="14"/>
      <c r="E33" s="7"/>
      <c r="F33" s="7"/>
      <c r="G33" s="7"/>
      <c r="H33" s="7"/>
      <c r="I33" s="7"/>
    </row>
    <row r="34" spans="1:9">
      <c r="A34" s="10" t="s">
        <v>614</v>
      </c>
      <c r="B34" s="14"/>
      <c r="C34" s="14"/>
      <c r="D34" s="14"/>
      <c r="E34" s="64"/>
      <c r="F34" s="7"/>
      <c r="G34" s="7"/>
      <c r="H34" s="7"/>
      <c r="I34" s="7"/>
    </row>
    <row r="35" spans="1:9">
      <c r="B35" s="14"/>
      <c r="C35" s="14"/>
      <c r="D35" s="14"/>
      <c r="E35" s="64"/>
      <c r="F35" s="7"/>
      <c r="G35" s="7"/>
      <c r="H35" s="7"/>
      <c r="I35" s="7"/>
    </row>
    <row r="36" spans="1:9">
      <c r="A36" s="10" t="s">
        <v>598</v>
      </c>
      <c r="B36" s="21">
        <v>-0.71583238047153164</v>
      </c>
      <c r="C36" s="21">
        <v>-1.2798930546896168</v>
      </c>
      <c r="D36" s="21">
        <v>6.9389469603100782</v>
      </c>
      <c r="E36" s="62">
        <v>1.2782706231339158</v>
      </c>
      <c r="F36" s="5">
        <v>0.42877016594907957</v>
      </c>
      <c r="G36" s="5">
        <v>0.16853865830514103</v>
      </c>
      <c r="H36" s="5">
        <v>0.12849750591744291</v>
      </c>
      <c r="I36" s="5">
        <v>4.7680905862124277E-2</v>
      </c>
    </row>
    <row r="37" spans="1:9">
      <c r="A37" s="84" t="s">
        <v>599</v>
      </c>
      <c r="B37" s="21">
        <v>5.9161481290143973E-2</v>
      </c>
      <c r="C37" s="21">
        <v>0.16726417000239865</v>
      </c>
      <c r="D37" s="21">
        <v>0.2600676424686717</v>
      </c>
      <c r="E37" s="62">
        <v>0.13255471313442196</v>
      </c>
      <c r="F37" s="5">
        <v>0.10552669678734106</v>
      </c>
      <c r="G37" s="5">
        <v>0.10097697708019122</v>
      </c>
      <c r="H37" s="5">
        <v>9.0877128472351409E-2</v>
      </c>
      <c r="I37" s="5">
        <v>8.0780170690926772E-2</v>
      </c>
    </row>
    <row r="38" spans="1:9">
      <c r="A38" s="84" t="s">
        <v>600</v>
      </c>
      <c r="B38" s="21">
        <v>0.20944189834424173</v>
      </c>
      <c r="C38" s="21">
        <v>0.2331981702691239</v>
      </c>
      <c r="D38" s="21">
        <v>0.18562427451042637</v>
      </c>
      <c r="E38" s="62">
        <v>7.3208601816629179E-2</v>
      </c>
      <c r="F38" s="5">
        <v>6.9982701115093679E-2</v>
      </c>
      <c r="G38" s="5">
        <v>9.1056728535247003E-2</v>
      </c>
      <c r="H38" s="5">
        <v>8.4960953549804541E-2</v>
      </c>
      <c r="I38" s="5">
        <v>8.6194226151606962E-2</v>
      </c>
    </row>
    <row r="39" spans="1:9">
      <c r="A39" s="10" t="s">
        <v>601</v>
      </c>
      <c r="B39" s="21">
        <v>0.25045546312008493</v>
      </c>
      <c r="C39" s="21">
        <v>0.20596384087164166</v>
      </c>
      <c r="D39" s="21">
        <v>0.18743390610392835</v>
      </c>
      <c r="E39" s="62">
        <v>0.12628390937268902</v>
      </c>
      <c r="F39" s="5">
        <v>0.15484534068344735</v>
      </c>
      <c r="G39" s="5">
        <v>0.1638077977506561</v>
      </c>
      <c r="H39" s="5">
        <v>0.15785014325439164</v>
      </c>
      <c r="I39" s="5">
        <v>0.16405135824704151</v>
      </c>
    </row>
    <row r="40" spans="1:9">
      <c r="A40" s="84" t="s">
        <v>602</v>
      </c>
      <c r="B40" s="21">
        <v>0.58375882041195781</v>
      </c>
      <c r="C40" s="21">
        <v>-6.9030569989200485E-2</v>
      </c>
      <c r="D40" s="21">
        <v>7.2331270218936747E-2</v>
      </c>
      <c r="E40" s="62">
        <v>1.1008537858165035</v>
      </c>
      <c r="F40" s="5">
        <v>-9.3149211592755493E-2</v>
      </c>
      <c r="G40" s="5">
        <v>-6.5654319418853385E-2</v>
      </c>
      <c r="H40" s="5">
        <v>-2.1155865841587899E-2</v>
      </c>
      <c r="I40" s="5">
        <v>1.9297419549057901E-3</v>
      </c>
    </row>
    <row r="41" spans="1:9">
      <c r="A41" s="84" t="s">
        <v>603</v>
      </c>
      <c r="B41" s="21">
        <v>0.18761012626927115</v>
      </c>
      <c r="C41" s="21">
        <v>0.20436596890493383</v>
      </c>
      <c r="D41" s="21">
        <v>0.21005780832328119</v>
      </c>
      <c r="E41" s="62">
        <v>8.3341208574079492E-2</v>
      </c>
      <c r="F41" s="5">
        <v>0.16227066792266637</v>
      </c>
      <c r="G41" s="5">
        <v>0.16327727155712368</v>
      </c>
      <c r="H41" s="5">
        <v>0.15371852171859796</v>
      </c>
      <c r="I41" s="5">
        <v>0.15625822170174378</v>
      </c>
    </row>
    <row r="42" spans="1:9">
      <c r="A42" s="84" t="s">
        <v>604</v>
      </c>
      <c r="B42" s="21">
        <v>9.107702526111168E-2</v>
      </c>
      <c r="C42" s="21">
        <v>0.14545551251576017</v>
      </c>
      <c r="D42" s="21">
        <v>0.2533069792724878</v>
      </c>
      <c r="E42" s="62">
        <v>0.10650736677313243</v>
      </c>
      <c r="F42" s="5">
        <v>0.11578462171108059</v>
      </c>
      <c r="G42" s="5">
        <v>0.11276135380990324</v>
      </c>
      <c r="H42" s="5">
        <v>0.10980206647916692</v>
      </c>
      <c r="I42" s="5">
        <v>0.10720586787377032</v>
      </c>
    </row>
    <row r="43" spans="1:9">
      <c r="A43" s="10" t="s">
        <v>592</v>
      </c>
      <c r="B43" s="21">
        <v>0.14706806506191325</v>
      </c>
      <c r="C43" s="21">
        <v>0.16657950975598715</v>
      </c>
      <c r="D43" s="21">
        <v>0.23275426048544362</v>
      </c>
      <c r="E43" s="62">
        <v>0.16157821748088086</v>
      </c>
      <c r="F43" s="5">
        <v>0.17130593253792281</v>
      </c>
      <c r="G43" s="5">
        <v>0.1641545715131798</v>
      </c>
      <c r="H43" s="5">
        <v>0.15569048194018012</v>
      </c>
      <c r="I43" s="5">
        <v>0.15569070311095112</v>
      </c>
    </row>
    <row r="44" spans="1:9">
      <c r="A44" s="84" t="s">
        <v>593</v>
      </c>
      <c r="B44" s="21">
        <v>0.1613878660399346</v>
      </c>
      <c r="C44" s="21">
        <v>0.18405821818476942</v>
      </c>
      <c r="D44" s="21">
        <v>0.17997820220146998</v>
      </c>
      <c r="E44" s="62">
        <v>0.18992955676058978</v>
      </c>
      <c r="F44" s="5">
        <v>0.17912928884888535</v>
      </c>
      <c r="G44" s="5">
        <v>0.17246688737402585</v>
      </c>
      <c r="H44" s="5">
        <v>0.16457946632762357</v>
      </c>
      <c r="I44" s="5">
        <v>0.16457904794804004</v>
      </c>
    </row>
    <row r="45" spans="1:9">
      <c r="A45" s="46" t="s">
        <v>605</v>
      </c>
      <c r="B45" s="21">
        <v>5.6349324747474366E-2</v>
      </c>
      <c r="C45" s="21">
        <v>0.14104917029565461</v>
      </c>
      <c r="D45" s="21">
        <v>0.14746169892886002</v>
      </c>
      <c r="E45" s="62">
        <v>0.18583187165798323</v>
      </c>
      <c r="F45" s="5">
        <v>9.2559728689675061E-2</v>
      </c>
      <c r="G45" s="5">
        <v>6.3944698756987703E-2</v>
      </c>
      <c r="H45" s="5">
        <v>5.4767952072867103E-2</v>
      </c>
      <c r="I45" s="5">
        <v>4.8458309693522945E-2</v>
      </c>
    </row>
    <row r="46" spans="1:9">
      <c r="A46" s="91" t="s">
        <v>606</v>
      </c>
      <c r="B46" s="21">
        <v>0.21095082241232724</v>
      </c>
      <c r="C46" s="21">
        <v>0.20176132145261613</v>
      </c>
      <c r="D46" s="21">
        <v>0.19268627073561517</v>
      </c>
      <c r="E46" s="62">
        <v>0.19147028580854436</v>
      </c>
      <c r="F46" s="5">
        <v>0.21152539426659825</v>
      </c>
      <c r="G46" s="5">
        <v>0.2090902994241973</v>
      </c>
      <c r="H46" s="5">
        <v>0.19718929055879536</v>
      </c>
      <c r="I46" s="5">
        <v>0.19496021610189782</v>
      </c>
    </row>
    <row r="47" spans="1:9">
      <c r="A47" s="90" t="s">
        <v>607</v>
      </c>
      <c r="B47" s="21">
        <v>0.13501119052309529</v>
      </c>
      <c r="C47" s="21">
        <v>0.15152092220340885</v>
      </c>
      <c r="D47" s="21">
        <v>0.27950764708053721</v>
      </c>
      <c r="E47" s="62">
        <v>0.13841596443591128</v>
      </c>
      <c r="F47" s="21">
        <v>0.16462525349108467</v>
      </c>
      <c r="G47" s="21">
        <v>0.15696795023031282</v>
      </c>
      <c r="H47" s="21">
        <v>0.1479023352528315</v>
      </c>
      <c r="I47" s="21">
        <v>0.14778997596179116</v>
      </c>
    </row>
    <row r="48" spans="1:9">
      <c r="A48" s="22"/>
      <c r="B48" s="26"/>
      <c r="C48" s="26"/>
      <c r="D48" s="26"/>
      <c r="E48" s="26"/>
      <c r="F48" s="26"/>
      <c r="G48" s="26"/>
      <c r="H48" s="26"/>
      <c r="I48" s="26"/>
    </row>
    <row r="49" spans="1:9">
      <c r="A49" s="22"/>
      <c r="B49" s="24"/>
      <c r="C49" s="24"/>
      <c r="D49" s="24"/>
      <c r="E49" s="24"/>
      <c r="F49" s="24"/>
      <c r="G49" s="24"/>
      <c r="H49" s="24"/>
      <c r="I49" s="24"/>
    </row>
    <row r="50" spans="1:9">
      <c r="A50" s="10" t="s">
        <v>595</v>
      </c>
      <c r="B50" s="22"/>
      <c r="C50" s="22"/>
      <c r="D50" s="22"/>
      <c r="E50" s="61"/>
    </row>
    <row r="51" spans="1:9">
      <c r="B51" s="22"/>
      <c r="C51" s="22"/>
      <c r="D51" s="22"/>
      <c r="E51" s="61"/>
    </row>
    <row r="52" spans="1:9">
      <c r="A52" s="22" t="s">
        <v>598</v>
      </c>
      <c r="B52" s="21">
        <v>1.2554779313697632E-2</v>
      </c>
      <c r="C52" s="21">
        <v>-3.1819989187858696E-3</v>
      </c>
      <c r="D52" s="21">
        <v>1.8892321106968528E-2</v>
      </c>
      <c r="E52" s="62">
        <v>3.6230490592515867E-2</v>
      </c>
      <c r="F52" s="5">
        <v>4.6731999897150274E-2</v>
      </c>
      <c r="G52" s="5">
        <v>5.0253668620860871E-2</v>
      </c>
      <c r="H52" s="5">
        <v>5.2337790948847968E-2</v>
      </c>
      <c r="I52" s="5">
        <v>5.0604780569899789E-2</v>
      </c>
    </row>
    <row r="53" spans="1:9">
      <c r="A53" s="90" t="s">
        <v>599</v>
      </c>
      <c r="B53" s="21">
        <v>0.28811427084663543</v>
      </c>
      <c r="C53" s="21">
        <v>0.3045318688258084</v>
      </c>
      <c r="D53" s="21">
        <v>0.38362106892946574</v>
      </c>
      <c r="E53" s="62">
        <v>0.36571706763766998</v>
      </c>
      <c r="F53" s="5">
        <v>0.36499947734505606</v>
      </c>
      <c r="G53" s="5">
        <v>0.36981183014720465</v>
      </c>
      <c r="H53" s="5">
        <v>0.37230909817900765</v>
      </c>
      <c r="I53" s="5">
        <v>0.37135403419106533</v>
      </c>
    </row>
    <row r="54" spans="1:9">
      <c r="A54" s="90" t="s">
        <v>600</v>
      </c>
      <c r="B54" s="21">
        <v>0.27555949153293779</v>
      </c>
      <c r="C54" s="21">
        <v>0.3077138677445943</v>
      </c>
      <c r="D54" s="21">
        <v>0.3647287478224972</v>
      </c>
      <c r="E54" s="62">
        <v>0.32948657704515416</v>
      </c>
      <c r="F54" s="5">
        <v>0.31826747744790579</v>
      </c>
      <c r="G54" s="5">
        <v>0.31955816152634375</v>
      </c>
      <c r="H54" s="5">
        <v>0.31997130723015965</v>
      </c>
      <c r="I54" s="5">
        <v>0.32074925362116552</v>
      </c>
    </row>
    <row r="55" spans="1:9">
      <c r="A55" s="22" t="s">
        <v>601</v>
      </c>
      <c r="B55" s="21">
        <v>0.46110073004932883</v>
      </c>
      <c r="C55" s="21">
        <v>0.50353413696461158</v>
      </c>
      <c r="D55" s="21">
        <v>0.59774260032635906</v>
      </c>
      <c r="E55" s="62">
        <v>0.56669016332945654</v>
      </c>
      <c r="F55" s="5">
        <v>0.59080924121808198</v>
      </c>
      <c r="G55" s="5">
        <v>0.63275977435401853</v>
      </c>
      <c r="H55" s="5">
        <v>0.676142490847918</v>
      </c>
      <c r="I55" s="5">
        <v>0.72636933279766724</v>
      </c>
    </row>
    <row r="56" spans="1:9">
      <c r="A56" s="90" t="s">
        <v>602</v>
      </c>
      <c r="B56" s="21">
        <v>3.3398358945559793E-2</v>
      </c>
      <c r="C56" s="21">
        <v>2.8155248901225508E-2</v>
      </c>
      <c r="D56" s="21">
        <v>3.0183123847605336E-2</v>
      </c>
      <c r="E56" s="62">
        <v>5.3375701933399418E-2</v>
      </c>
      <c r="F56" s="5">
        <v>4.3697562620224333E-2</v>
      </c>
      <c r="G56" s="5">
        <v>3.7572934519116905E-2</v>
      </c>
      <c r="H56" s="5">
        <v>3.3941862609981235E-2</v>
      </c>
      <c r="I56" s="5">
        <v>3.138485083056116E-2</v>
      </c>
    </row>
    <row r="57" spans="1:9">
      <c r="A57" s="90" t="s">
        <v>603</v>
      </c>
      <c r="B57" s="21">
        <v>0.59520702606087728</v>
      </c>
      <c r="C57" s="21">
        <v>0.64912053335380293</v>
      </c>
      <c r="D57" s="21">
        <v>0.78524885128465538</v>
      </c>
      <c r="E57" s="62">
        <v>0.71607112106145077</v>
      </c>
      <c r="F57" s="5">
        <v>0.75134814049674425</v>
      </c>
      <c r="G57" s="5">
        <v>0.80433094706074537</v>
      </c>
      <c r="H57" s="5">
        <v>0.85640985555615434</v>
      </c>
      <c r="I57" s="5">
        <v>0.91386831349302566</v>
      </c>
    </row>
    <row r="58" spans="1:9">
      <c r="A58" s="90" t="s">
        <v>604</v>
      </c>
      <c r="B58" s="21">
        <v>-0.16750465495710812</v>
      </c>
      <c r="C58" s="21">
        <v>-0.1737416452904168</v>
      </c>
      <c r="D58" s="21">
        <v>-0.21768937480590159</v>
      </c>
      <c r="E58" s="62">
        <v>-0.20275665966539361</v>
      </c>
      <c r="F58" s="5">
        <v>-0.20423646189888647</v>
      </c>
      <c r="G58" s="5">
        <v>-0.20914410722584378</v>
      </c>
      <c r="H58" s="5">
        <v>-0.21420922731821757</v>
      </c>
      <c r="I58" s="5">
        <v>-0.21888383152591959</v>
      </c>
    </row>
    <row r="59" spans="1:9">
      <c r="A59" s="22" t="s">
        <v>592</v>
      </c>
      <c r="B59" s="21">
        <v>0.47365550936302642</v>
      </c>
      <c r="C59" s="21">
        <v>0.50035213804582579</v>
      </c>
      <c r="D59" s="21">
        <v>0.61663492143332765</v>
      </c>
      <c r="E59" s="62">
        <v>0.60292065392197236</v>
      </c>
      <c r="F59" s="5">
        <v>0.63754124111523225</v>
      </c>
      <c r="G59" s="5">
        <v>0.68301344297487931</v>
      </c>
      <c r="H59" s="5">
        <v>0.72848028179676605</v>
      </c>
      <c r="I59" s="5">
        <v>0.77697411336756694</v>
      </c>
    </row>
    <row r="60" spans="1:9">
      <c r="A60" s="90" t="s">
        <v>593</v>
      </c>
      <c r="B60" s="21">
        <v>0.21921252957191675</v>
      </c>
      <c r="C60" s="21">
        <v>0.23503755066816526</v>
      </c>
      <c r="D60" s="21">
        <v>0.27725991223021962</v>
      </c>
      <c r="E60" s="62">
        <v>0.2777102565043148</v>
      </c>
      <c r="F60" s="5">
        <v>0.29561817107973204</v>
      </c>
      <c r="G60" s="5">
        <v>0.3189642666633356</v>
      </c>
      <c r="H60" s="5">
        <v>0.34281370314770426</v>
      </c>
      <c r="I60" s="5">
        <v>0.36844636380591483</v>
      </c>
    </row>
    <row r="61" spans="1:9">
      <c r="A61" s="91" t="s">
        <v>605</v>
      </c>
      <c r="B61" s="21">
        <v>6.3920351604484046E-2</v>
      </c>
      <c r="C61" s="21">
        <v>6.6045363895352593E-2</v>
      </c>
      <c r="D61" s="21">
        <v>7.5762863315729512E-2</v>
      </c>
      <c r="E61" s="62">
        <v>7.5624598926625625E-2</v>
      </c>
      <c r="F61" s="5">
        <v>7.4590935165814887E-2</v>
      </c>
      <c r="G61" s="5">
        <v>7.3032375502802102E-2</v>
      </c>
      <c r="H61" s="5">
        <v>7.1091776319585839E-2</v>
      </c>
      <c r="I61" s="5">
        <v>6.8788788508513304E-2</v>
      </c>
    </row>
    <row r="62" spans="1:9">
      <c r="A62" s="91" t="s">
        <v>606</v>
      </c>
      <c r="B62" s="21">
        <v>0.15529217796743269</v>
      </c>
      <c r="C62" s="21">
        <v>0.16899218677281266</v>
      </c>
      <c r="D62" s="21">
        <v>0.20149704891449011</v>
      </c>
      <c r="E62" s="62">
        <v>0.20208565757768918</v>
      </c>
      <c r="F62" s="5">
        <v>0.22102723591391715</v>
      </c>
      <c r="G62" s="5">
        <v>0.24593189116053352</v>
      </c>
      <c r="H62" s="5">
        <v>0.27172192682811841</v>
      </c>
      <c r="I62" s="5">
        <v>0.2996575752974015</v>
      </c>
    </row>
    <row r="63" spans="1:9">
      <c r="A63" s="93" t="s">
        <v>607</v>
      </c>
      <c r="B63" s="19">
        <v>0.25444297979110969</v>
      </c>
      <c r="C63" s="19">
        <v>0.26531458737766045</v>
      </c>
      <c r="D63" s="19">
        <v>0.33937500920310798</v>
      </c>
      <c r="E63" s="66">
        <v>0.32521039741765762</v>
      </c>
      <c r="F63" s="19">
        <v>0.34192307003550021</v>
      </c>
      <c r="G63" s="19">
        <v>0.36404917631154371</v>
      </c>
      <c r="H63" s="19">
        <v>0.38566657864906173</v>
      </c>
      <c r="I63" s="19">
        <v>0.40852774956165205</v>
      </c>
    </row>
    <row r="64" spans="1:9">
      <c r="A64" s="24"/>
      <c r="B64" s="24"/>
      <c r="C64" s="24"/>
      <c r="D64" s="24"/>
      <c r="E64" s="24"/>
      <c r="F64" s="24"/>
      <c r="G64" s="24"/>
      <c r="H64" s="24"/>
      <c r="I64" s="24"/>
    </row>
  </sheetData>
  <phoneticPr fontId="0" type="noConversion"/>
  <pageMargins left="0.5" right="0.5" top="0.79" bottom="0.43307086614173201" header="0.46" footer="0.31496062992126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I69"/>
  <sheetViews>
    <sheetView tabSelected="1" zoomScaleNormal="100" zoomScaleSheetLayoutView="90" workbookViewId="0">
      <pane xSplit="1" ySplit="7" topLeftCell="B8" activePane="bottomRight" state="frozen"/>
      <selection activeCell="A3" sqref="A3"/>
      <selection pane="topRight" activeCell="A3" sqref="A3"/>
      <selection pane="bottomLeft" activeCell="A3" sqref="A3"/>
      <selection pane="bottomRight" activeCell="C11" sqref="C11:I66"/>
    </sheetView>
  </sheetViews>
  <sheetFormatPr defaultRowHeight="12.75"/>
  <cols>
    <col min="1" max="1" width="45.7109375" style="10" bestFit="1" customWidth="1"/>
    <col min="2" max="9" width="8.7109375" style="10" customWidth="1"/>
    <col min="10" max="16384" width="9.140625" style="10"/>
  </cols>
  <sheetData>
    <row r="1" spans="1:9">
      <c r="E1" s="81"/>
      <c r="G1" s="81"/>
      <c r="H1" s="81"/>
      <c r="I1" s="81"/>
    </row>
    <row r="2" spans="1:9" ht="18">
      <c r="A2" s="82" t="s">
        <v>615</v>
      </c>
      <c r="B2" s="15"/>
      <c r="C2" s="15"/>
      <c r="D2" s="15"/>
      <c r="E2" s="15"/>
      <c r="F2" s="15"/>
      <c r="G2" s="15"/>
      <c r="H2" s="15"/>
      <c r="I2" s="15"/>
    </row>
    <row r="3" spans="1:9">
      <c r="A3" s="23" t="s">
        <v>586</v>
      </c>
      <c r="B3" s="23"/>
      <c r="C3" s="23"/>
      <c r="D3" s="23"/>
      <c r="E3" s="23"/>
      <c r="F3" s="23"/>
      <c r="G3" s="23"/>
      <c r="H3" s="23"/>
      <c r="I3" s="23"/>
    </row>
    <row r="4" spans="1:9" ht="3.75" customHeight="1">
      <c r="A4" s="87"/>
      <c r="B4" s="24"/>
      <c r="C4" s="24"/>
      <c r="D4" s="24"/>
      <c r="E4" s="59"/>
      <c r="F4" s="24"/>
      <c r="G4" s="24"/>
      <c r="H4" s="24"/>
      <c r="I4" s="24"/>
    </row>
    <row r="5" spans="1:9">
      <c r="A5" s="22"/>
      <c r="B5" s="49">
        <v>2018</v>
      </c>
      <c r="C5" s="49">
        <v>2019</v>
      </c>
      <c r="D5" s="49">
        <v>2020</v>
      </c>
      <c r="E5" s="60">
        <v>2021</v>
      </c>
      <c r="F5" s="49">
        <v>2022</v>
      </c>
      <c r="G5" s="49">
        <v>2023</v>
      </c>
      <c r="H5" s="49">
        <v>2024</v>
      </c>
      <c r="I5" s="49">
        <v>2025</v>
      </c>
    </row>
    <row r="6" spans="1:9">
      <c r="A6" s="80"/>
      <c r="B6" s="80" t="s">
        <v>587</v>
      </c>
      <c r="C6" s="80" t="s">
        <v>587</v>
      </c>
      <c r="D6" s="80" t="s">
        <v>587</v>
      </c>
      <c r="E6" s="83" t="s">
        <v>588</v>
      </c>
      <c r="F6" s="80" t="s">
        <v>589</v>
      </c>
      <c r="G6" s="80" t="s">
        <v>589</v>
      </c>
      <c r="H6" s="80" t="s">
        <v>589</v>
      </c>
      <c r="I6" s="80" t="s">
        <v>589</v>
      </c>
    </row>
    <row r="7" spans="1:9" ht="3" customHeight="1">
      <c r="A7" s="26"/>
      <c r="B7" s="25"/>
      <c r="C7" s="25"/>
      <c r="D7" s="25"/>
      <c r="E7" s="88"/>
      <c r="F7" s="25"/>
      <c r="G7" s="25"/>
      <c r="H7" s="25"/>
      <c r="I7" s="25"/>
    </row>
    <row r="8" spans="1:9">
      <c r="B8" s="22"/>
      <c r="C8" s="22"/>
      <c r="D8" s="22"/>
      <c r="E8" s="61"/>
    </row>
    <row r="9" spans="1:9">
      <c r="A9" s="10" t="s">
        <v>597</v>
      </c>
      <c r="B9" s="22"/>
      <c r="C9" s="22"/>
      <c r="D9" s="22"/>
      <c r="E9" s="61"/>
    </row>
    <row r="10" spans="1:9">
      <c r="A10" s="7"/>
      <c r="B10" s="22"/>
      <c r="C10" s="22"/>
      <c r="D10" s="22"/>
      <c r="E10" s="61"/>
    </row>
    <row r="11" spans="1:9">
      <c r="A11" s="10" t="s">
        <v>598</v>
      </c>
      <c r="B11" s="40">
        <v>7816.352891126</v>
      </c>
      <c r="C11" s="40">
        <v>8760.5750000000007</v>
      </c>
      <c r="D11" s="40">
        <v>10914.575999999999</v>
      </c>
      <c r="E11" s="47">
        <v>12603.304752</v>
      </c>
      <c r="F11" s="40">
        <v>14405.902862999999</v>
      </c>
      <c r="G11" s="40">
        <v>16089.722982000001</v>
      </c>
      <c r="H11" s="40">
        <v>17753.495169999998</v>
      </c>
      <c r="I11" s="40">
        <v>19364.113842000002</v>
      </c>
    </row>
    <row r="12" spans="1:9">
      <c r="A12" s="84" t="s">
        <v>599</v>
      </c>
      <c r="B12" s="40">
        <v>8802.7983463399996</v>
      </c>
      <c r="C12" s="40">
        <v>10053.592000000001</v>
      </c>
      <c r="D12" s="40">
        <v>12814.300999999999</v>
      </c>
      <c r="E12" s="47">
        <v>14310.777752</v>
      </c>
      <c r="F12" s="40">
        <v>16028.001863</v>
      </c>
      <c r="G12" s="40">
        <v>17630.716982000002</v>
      </c>
      <c r="H12" s="40">
        <v>19217.439169999998</v>
      </c>
      <c r="I12" s="40">
        <v>20754.860842000002</v>
      </c>
    </row>
    <row r="13" spans="1:9">
      <c r="A13" s="46" t="s">
        <v>616</v>
      </c>
      <c r="B13" s="40">
        <v>8801.274747559999</v>
      </c>
      <c r="C13" s="40">
        <v>10048.563</v>
      </c>
      <c r="D13" s="40">
        <v>12813.397492572993</v>
      </c>
      <c r="E13" s="47">
        <v>14304.89</v>
      </c>
      <c r="F13" s="40">
        <v>16021.48</v>
      </c>
      <c r="G13" s="40">
        <v>17623.63</v>
      </c>
      <c r="H13" s="40">
        <v>19209.759999999998</v>
      </c>
      <c r="I13" s="40">
        <v>20746.54</v>
      </c>
    </row>
    <row r="14" spans="1:9">
      <c r="A14" s="46" t="s">
        <v>617</v>
      </c>
      <c r="B14" s="40">
        <v>1.5235987800006114</v>
      </c>
      <c r="C14" s="40">
        <v>5.0290000000004511</v>
      </c>
      <c r="D14" s="40">
        <v>0.9035074270068435</v>
      </c>
      <c r="E14" s="47">
        <v>5.8877519999999999</v>
      </c>
      <c r="F14" s="40">
        <v>6.5218629999999997</v>
      </c>
      <c r="G14" s="40">
        <v>7.0869819999999999</v>
      </c>
      <c r="H14" s="40">
        <v>7.6791700000000001</v>
      </c>
      <c r="I14" s="40">
        <v>8.3208420000000007</v>
      </c>
    </row>
    <row r="15" spans="1:9">
      <c r="A15" s="84" t="s">
        <v>600</v>
      </c>
      <c r="B15" s="40">
        <v>986.44545521399959</v>
      </c>
      <c r="C15" s="40">
        <v>1293.0169999999998</v>
      </c>
      <c r="D15" s="40">
        <v>1899.7250000000004</v>
      </c>
      <c r="E15" s="47">
        <v>1707.473</v>
      </c>
      <c r="F15" s="40">
        <v>1622.0989999999999</v>
      </c>
      <c r="G15" s="40">
        <v>1540.9939999999999</v>
      </c>
      <c r="H15" s="40">
        <v>1463.944</v>
      </c>
      <c r="I15" s="40">
        <v>1390.7470000000001</v>
      </c>
    </row>
    <row r="16" spans="1:9">
      <c r="A16" s="10" t="s">
        <v>601</v>
      </c>
      <c r="B16" s="40">
        <v>40.155802064001364</v>
      </c>
      <c r="C16" s="40">
        <v>151.85699999999997</v>
      </c>
      <c r="D16" s="40">
        <v>-145.28499999999985</v>
      </c>
      <c r="E16" s="47">
        <v>78.311000000000604</v>
      </c>
      <c r="F16" s="40">
        <v>404.85300000000007</v>
      </c>
      <c r="G16" s="40">
        <v>1119.1370000000002</v>
      </c>
      <c r="H16" s="40">
        <v>2119.9379999999992</v>
      </c>
      <c r="I16" s="40">
        <v>3586.4620000000004</v>
      </c>
    </row>
    <row r="17" spans="1:9">
      <c r="A17" s="84" t="s">
        <v>602</v>
      </c>
      <c r="B17" s="40">
        <v>-130.89803904000007</v>
      </c>
      <c r="C17" s="40">
        <v>-405.46499999999992</v>
      </c>
      <c r="D17" s="40">
        <v>448.81299999999987</v>
      </c>
      <c r="E17" s="47">
        <v>1085.8200000000002</v>
      </c>
      <c r="F17" s="40">
        <v>794.81999999999994</v>
      </c>
      <c r="G17" s="40">
        <v>608.81999999999994</v>
      </c>
      <c r="H17" s="40">
        <v>552.81999999999994</v>
      </c>
      <c r="I17" s="40">
        <v>557.81999999999994</v>
      </c>
    </row>
    <row r="18" spans="1:9">
      <c r="A18" s="46" t="s">
        <v>618</v>
      </c>
      <c r="B18" s="40">
        <v>646.46333350999998</v>
      </c>
      <c r="C18" s="40">
        <v>1049.1560000000002</v>
      </c>
      <c r="D18" s="40">
        <v>1899.7249999999999</v>
      </c>
      <c r="E18" s="47">
        <v>1859.73</v>
      </c>
      <c r="F18" s="40">
        <v>1819.73</v>
      </c>
      <c r="G18" s="40">
        <v>1779.73</v>
      </c>
      <c r="H18" s="40">
        <v>1739.73</v>
      </c>
      <c r="I18" s="40">
        <v>1699.73</v>
      </c>
    </row>
    <row r="19" spans="1:9">
      <c r="A19" s="46" t="s">
        <v>619</v>
      </c>
      <c r="B19" s="40">
        <v>777.36137255000006</v>
      </c>
      <c r="C19" s="40">
        <v>1454.6210000000001</v>
      </c>
      <c r="D19" s="40">
        <v>1450.912</v>
      </c>
      <c r="E19" s="47">
        <v>773.91</v>
      </c>
      <c r="F19" s="40">
        <v>1024.9100000000001</v>
      </c>
      <c r="G19" s="40">
        <v>1170.9100000000001</v>
      </c>
      <c r="H19" s="40">
        <v>1186.9100000000001</v>
      </c>
      <c r="I19" s="40">
        <v>1141.9100000000001</v>
      </c>
    </row>
    <row r="20" spans="1:9">
      <c r="A20" s="84" t="s">
        <v>620</v>
      </c>
      <c r="B20" s="40">
        <v>1868.0282841799999</v>
      </c>
      <c r="C20" s="40">
        <v>3062.373</v>
      </c>
      <c r="D20" s="40">
        <v>3154.069</v>
      </c>
      <c r="E20" s="47">
        <v>2349.1060000000002</v>
      </c>
      <c r="F20" s="40">
        <v>3282.18</v>
      </c>
      <c r="G20" s="40">
        <v>4525.3360000000002</v>
      </c>
      <c r="H20" s="40">
        <v>5953.66</v>
      </c>
      <c r="I20" s="40">
        <v>7817.7520000000004</v>
      </c>
    </row>
    <row r="21" spans="1:9">
      <c r="A21" s="84" t="s">
        <v>621</v>
      </c>
      <c r="B21" s="40">
        <v>-1696.9744430759984</v>
      </c>
      <c r="C21" s="40">
        <v>-2505.0510000000004</v>
      </c>
      <c r="D21" s="40">
        <v>-3748.1669999999995</v>
      </c>
      <c r="E21" s="47">
        <v>-3356.6149999999998</v>
      </c>
      <c r="F21" s="40">
        <v>-3672.1469999999999</v>
      </c>
      <c r="G21" s="40">
        <v>-4015.0189999999998</v>
      </c>
      <c r="H21" s="40">
        <v>-4386.5420000000004</v>
      </c>
      <c r="I21" s="40">
        <v>-4789.1099999999997</v>
      </c>
    </row>
    <row r="22" spans="1:9">
      <c r="A22" s="10" t="s">
        <v>591</v>
      </c>
      <c r="B22" s="40">
        <v>7856.5086931900014</v>
      </c>
      <c r="C22" s="40">
        <v>8912.4320000000007</v>
      </c>
      <c r="D22" s="40">
        <v>10769.290999999999</v>
      </c>
      <c r="E22" s="47">
        <v>12681.615752000002</v>
      </c>
      <c r="F22" s="40">
        <v>14810.755862999998</v>
      </c>
      <c r="G22" s="40">
        <v>17208.859982000002</v>
      </c>
      <c r="H22" s="40">
        <v>19873.433169999997</v>
      </c>
      <c r="I22" s="40">
        <v>22950.575842000002</v>
      </c>
    </row>
    <row r="23" spans="1:9">
      <c r="A23" s="84" t="s">
        <v>622</v>
      </c>
      <c r="B23" s="40">
        <v>3565.4959368600003</v>
      </c>
      <c r="C23" s="40">
        <v>4137.0119999999997</v>
      </c>
      <c r="D23" s="40">
        <v>4661.4269999999997</v>
      </c>
      <c r="E23" s="47">
        <v>5591.4750000000004</v>
      </c>
      <c r="F23" s="40">
        <v>6167.8850000000002</v>
      </c>
      <c r="G23" s="40">
        <v>6595.1660000000002</v>
      </c>
      <c r="H23" s="40">
        <v>6986.3389999999999</v>
      </c>
      <c r="I23" s="40">
        <v>7352.884</v>
      </c>
    </row>
    <row r="24" spans="1:9">
      <c r="A24" s="84" t="s">
        <v>623</v>
      </c>
      <c r="B24" s="40">
        <v>3642.79912079</v>
      </c>
      <c r="C24" s="40">
        <v>4231.0290000000005</v>
      </c>
      <c r="D24" s="40">
        <v>5480.5330000000004</v>
      </c>
      <c r="E24" s="47">
        <v>6298.5159999999996</v>
      </c>
      <c r="F24" s="40">
        <v>7697.5959999999995</v>
      </c>
      <c r="G24" s="40">
        <v>9483.9570000000003</v>
      </c>
      <c r="H24" s="40">
        <v>11549.35</v>
      </c>
      <c r="I24" s="40">
        <v>14017.03</v>
      </c>
    </row>
    <row r="25" spans="1:9">
      <c r="A25" s="84" t="s">
        <v>624</v>
      </c>
      <c r="B25" s="40">
        <v>648.21363554000118</v>
      </c>
      <c r="C25" s="40">
        <v>544.39100000000053</v>
      </c>
      <c r="D25" s="40">
        <v>627.33099999999922</v>
      </c>
      <c r="E25" s="47">
        <v>791.62475200000154</v>
      </c>
      <c r="F25" s="40">
        <v>945.27486299999873</v>
      </c>
      <c r="G25" s="40">
        <v>1129.7369820000004</v>
      </c>
      <c r="H25" s="40">
        <v>1337.7441699999963</v>
      </c>
      <c r="I25" s="40">
        <v>1580.6618420000013</v>
      </c>
    </row>
    <row r="26" spans="1:9">
      <c r="B26" s="14"/>
      <c r="C26" s="14"/>
      <c r="D26" s="14"/>
      <c r="E26" s="64"/>
      <c r="F26" s="7"/>
      <c r="G26" s="7"/>
      <c r="H26" s="7"/>
      <c r="I26" s="7"/>
    </row>
    <row r="27" spans="1:9">
      <c r="A27" s="7" t="s">
        <v>594</v>
      </c>
      <c r="B27" s="40"/>
      <c r="C27" s="40"/>
      <c r="D27" s="40"/>
      <c r="E27" s="64"/>
      <c r="F27" s="7"/>
      <c r="G27" s="7"/>
      <c r="H27" s="7"/>
      <c r="I27" s="7"/>
    </row>
    <row r="28" spans="1:9">
      <c r="A28" s="89" t="s">
        <v>616</v>
      </c>
      <c r="B28" s="14"/>
      <c r="C28" s="14"/>
      <c r="D28" s="14"/>
      <c r="E28" s="64"/>
      <c r="F28" s="7"/>
      <c r="G28" s="7"/>
      <c r="H28" s="7"/>
      <c r="I28" s="7"/>
    </row>
    <row r="29" spans="1:9">
      <c r="A29" s="85" t="s">
        <v>625</v>
      </c>
      <c r="B29" s="13">
        <v>3.6642436568863133</v>
      </c>
      <c r="C29" s="13">
        <v>3.7863329105259487</v>
      </c>
      <c r="D29" s="13">
        <v>5.2463582280110161</v>
      </c>
      <c r="E29" s="63">
        <v>5.2633373552649942</v>
      </c>
      <c r="F29" s="6">
        <v>5.1994874229002583</v>
      </c>
      <c r="G29" s="6">
        <v>5.2174272161665485</v>
      </c>
      <c r="H29" s="6">
        <v>5.2216032193855728</v>
      </c>
      <c r="I29" s="6">
        <v>5.2128570829426621</v>
      </c>
    </row>
    <row r="30" spans="1:9">
      <c r="A30" s="85" t="s">
        <v>590</v>
      </c>
      <c r="B30" s="13">
        <v>3288.2293759097356</v>
      </c>
      <c r="C30" s="13">
        <v>3504.0495867768595</v>
      </c>
      <c r="D30" s="13">
        <v>3910.5772729576365</v>
      </c>
      <c r="E30" s="63">
        <v>4614.4806451612903</v>
      </c>
      <c r="F30" s="6">
        <v>5168.2193548387095</v>
      </c>
      <c r="G30" s="6">
        <v>5685.0419354838714</v>
      </c>
      <c r="H30" s="6">
        <v>6196.6967741935478</v>
      </c>
      <c r="I30" s="6">
        <v>6692.4322580645166</v>
      </c>
    </row>
    <row r="31" spans="1:9">
      <c r="A31" s="89"/>
      <c r="B31" s="16"/>
      <c r="C31" s="16"/>
      <c r="D31" s="16"/>
      <c r="E31" s="16"/>
      <c r="F31" s="16"/>
      <c r="G31" s="16"/>
      <c r="H31" s="16"/>
      <c r="I31" s="16"/>
    </row>
    <row r="32" spans="1:9">
      <c r="A32" s="10" t="s">
        <v>614</v>
      </c>
      <c r="B32" s="44"/>
      <c r="C32" s="44"/>
      <c r="D32" s="44"/>
      <c r="E32" s="44"/>
      <c r="F32" s="44"/>
      <c r="G32" s="44"/>
      <c r="H32" s="44"/>
      <c r="I32" s="44"/>
    </row>
    <row r="33" spans="1:9">
      <c r="B33" s="14"/>
      <c r="C33" s="14"/>
      <c r="D33" s="14"/>
      <c r="E33" s="64"/>
      <c r="F33" s="7"/>
      <c r="G33" s="7"/>
      <c r="H33" s="7"/>
      <c r="I33" s="7"/>
    </row>
    <row r="34" spans="1:9">
      <c r="A34" s="10" t="s">
        <v>598</v>
      </c>
      <c r="B34" s="29">
        <v>9.7542595641625651E-2</v>
      </c>
      <c r="C34" s="29">
        <v>0.12080085457067676</v>
      </c>
      <c r="D34" s="29">
        <v>0.24587438609908577</v>
      </c>
      <c r="E34" s="68">
        <v>0.15472234120684131</v>
      </c>
      <c r="F34" s="27">
        <v>0.14302582905598213</v>
      </c>
      <c r="G34" s="27">
        <v>0.11688403948111516</v>
      </c>
      <c r="H34" s="27">
        <v>0.10340589392752772</v>
      </c>
      <c r="I34" s="27">
        <v>9.0721216108568911E-2</v>
      </c>
    </row>
    <row r="35" spans="1:9">
      <c r="A35" s="84" t="s">
        <v>599</v>
      </c>
      <c r="B35" s="29">
        <v>0.11734715743171197</v>
      </c>
      <c r="C35" s="29">
        <v>0.14209045856196992</v>
      </c>
      <c r="D35" s="29">
        <v>0.27459926760505088</v>
      </c>
      <c r="E35" s="68">
        <v>0.11678176999276048</v>
      </c>
      <c r="F35" s="27">
        <v>0.11999516313919481</v>
      </c>
      <c r="G35" s="27">
        <v>9.9994692582349012E-2</v>
      </c>
      <c r="H35" s="27">
        <v>8.9997598487909072E-2</v>
      </c>
      <c r="I35" s="27">
        <v>8.0001380954026674E-2</v>
      </c>
    </row>
    <row r="36" spans="1:9">
      <c r="A36" s="46" t="s">
        <v>616</v>
      </c>
      <c r="B36" s="29">
        <v>0.11724696766544566</v>
      </c>
      <c r="C36" s="29">
        <v>0.14171677265111968</v>
      </c>
      <c r="D36" s="29">
        <v>0.27514725165906734</v>
      </c>
      <c r="E36" s="68">
        <v>0.1164010176295177</v>
      </c>
      <c r="F36" s="27">
        <v>0.12000022369972788</v>
      </c>
      <c r="G36" s="27">
        <v>0.10000012483241258</v>
      </c>
      <c r="H36" s="27">
        <v>9.0000187248597333E-2</v>
      </c>
      <c r="I36" s="27">
        <v>7.9999958354503256E-2</v>
      </c>
    </row>
    <row r="37" spans="1:9">
      <c r="A37" s="46" t="s">
        <v>617</v>
      </c>
      <c r="B37" s="29">
        <v>1.3182588164301221</v>
      </c>
      <c r="C37" s="29">
        <v>2.3007377440919408</v>
      </c>
      <c r="D37" s="29">
        <v>-0.82034053946972307</v>
      </c>
      <c r="E37" s="68">
        <v>5.5165507487913583</v>
      </c>
      <c r="F37" s="27">
        <v>0.10770001861491446</v>
      </c>
      <c r="G37" s="27">
        <v>8.6649934228915912E-2</v>
      </c>
      <c r="H37" s="27">
        <v>8.3559969532870287E-2</v>
      </c>
      <c r="I37" s="27">
        <v>8.3560072247391412E-2</v>
      </c>
    </row>
    <row r="38" spans="1:9">
      <c r="A38" s="84" t="s">
        <v>600</v>
      </c>
      <c r="B38" s="29">
        <v>0.30375837679566636</v>
      </c>
      <c r="C38" s="29">
        <v>0.31078408153798281</v>
      </c>
      <c r="D38" s="29">
        <v>0.46921888884678287</v>
      </c>
      <c r="E38" s="68">
        <v>-0.10119991051336397</v>
      </c>
      <c r="F38" s="27">
        <v>-5.000020498127937E-2</v>
      </c>
      <c r="G38" s="27">
        <v>-5.0000030824259196E-2</v>
      </c>
      <c r="H38" s="27">
        <v>-5.0000194679537986E-2</v>
      </c>
      <c r="I38" s="27">
        <v>-4.9999863382752273E-2</v>
      </c>
    </row>
    <row r="39" spans="1:9">
      <c r="A39" s="10" t="s">
        <v>601</v>
      </c>
      <c r="B39" s="29">
        <v>-1.1440505621404389</v>
      </c>
      <c r="C39" s="29">
        <v>2.7816951024403975</v>
      </c>
      <c r="D39" s="29">
        <v>-1.9567224428244987</v>
      </c>
      <c r="E39" s="68">
        <v>-1.5390164160099162</v>
      </c>
      <c r="F39" s="27">
        <v>4.1698101160756078</v>
      </c>
      <c r="G39" s="27">
        <v>1.7643045747468835</v>
      </c>
      <c r="H39" s="27">
        <v>0.89426138176112391</v>
      </c>
      <c r="I39" s="27">
        <v>0.69177683498291076</v>
      </c>
    </row>
    <row r="40" spans="1:9">
      <c r="A40" s="84" t="s">
        <v>602</v>
      </c>
      <c r="B40" s="29">
        <v>-0.73747108619261936</v>
      </c>
      <c r="C40" s="29">
        <v>2.0975635920420257</v>
      </c>
      <c r="D40" s="29">
        <v>-2.1069093509920709</v>
      </c>
      <c r="E40" s="68">
        <v>1.4193149485420442</v>
      </c>
      <c r="F40" s="27">
        <v>-0.26800022103111032</v>
      </c>
      <c r="G40" s="27">
        <v>-0.23401524873556279</v>
      </c>
      <c r="H40" s="27">
        <v>-9.1981209552905632E-2</v>
      </c>
      <c r="I40" s="27">
        <v>9.0445352917767098E-3</v>
      </c>
    </row>
    <row r="41" spans="1:9">
      <c r="A41" s="46" t="s">
        <v>618</v>
      </c>
      <c r="B41" s="29">
        <v>0.35484756244717552</v>
      </c>
      <c r="C41" s="29">
        <v>0.62291648360559504</v>
      </c>
      <c r="D41" s="29">
        <v>0.81071737663417032</v>
      </c>
      <c r="E41" s="68">
        <v>-2.1053047151561352E-2</v>
      </c>
      <c r="F41" s="27">
        <v>-2.1508498545487784E-2</v>
      </c>
      <c r="G41" s="27">
        <v>-2.1981282937578651E-2</v>
      </c>
      <c r="H41" s="27">
        <v>-2.2475319290004663E-2</v>
      </c>
      <c r="I41" s="27">
        <v>-2.2992073482666849E-2</v>
      </c>
    </row>
    <row r="42" spans="1:9">
      <c r="A42" s="46" t="s">
        <v>619</v>
      </c>
      <c r="B42" s="29">
        <v>-0.20332129311190153</v>
      </c>
      <c r="C42" s="29">
        <v>0.87122881502121274</v>
      </c>
      <c r="D42" s="29">
        <v>-2.5498050694992441E-3</v>
      </c>
      <c r="E42" s="68">
        <v>-0.46660445292340269</v>
      </c>
      <c r="F42" s="27">
        <v>0.32432711814035242</v>
      </c>
      <c r="G42" s="27">
        <v>0.14245153232966795</v>
      </c>
      <c r="H42" s="27">
        <v>1.3664585664141565E-2</v>
      </c>
      <c r="I42" s="27">
        <v>-3.7913573901980774E-2</v>
      </c>
    </row>
    <row r="43" spans="1:9">
      <c r="A43" s="84" t="s">
        <v>620</v>
      </c>
      <c r="B43" s="29">
        <v>7.8583598192272633E-2</v>
      </c>
      <c r="C43" s="29">
        <v>0.63936115204180455</v>
      </c>
      <c r="D43" s="29">
        <v>2.9942792729690311E-2</v>
      </c>
      <c r="E43" s="68">
        <v>-0.2552141376742233</v>
      </c>
      <c r="F43" s="27">
        <v>0.39720387245190275</v>
      </c>
      <c r="G43" s="27">
        <v>0.3787592392860844</v>
      </c>
      <c r="H43" s="27">
        <v>0.31562827599983728</v>
      </c>
      <c r="I43" s="27">
        <v>0.31310017703395904</v>
      </c>
    </row>
    <row r="44" spans="1:9">
      <c r="A44" s="84" t="s">
        <v>621</v>
      </c>
      <c r="B44" s="29">
        <v>0.12227465823831134</v>
      </c>
      <c r="C44" s="29">
        <v>0.47618663923968868</v>
      </c>
      <c r="D44" s="29">
        <v>0.49624378904860578</v>
      </c>
      <c r="E44" s="68">
        <v>-0.10446492912402242</v>
      </c>
      <c r="F44" s="27">
        <v>9.4003035796479534E-2</v>
      </c>
      <c r="G44" s="27">
        <v>9.3370989777914623E-2</v>
      </c>
      <c r="H44" s="27">
        <v>9.2533310552204262E-2</v>
      </c>
      <c r="I44" s="27">
        <v>9.1773428819329497E-2</v>
      </c>
    </row>
    <row r="45" spans="1:9">
      <c r="A45" s="10" t="s">
        <v>591</v>
      </c>
      <c r="B45" s="29">
        <v>0.14812168212995919</v>
      </c>
      <c r="C45" s="29">
        <v>0.13440108679893278</v>
      </c>
      <c r="D45" s="29">
        <v>0.20834481542187344</v>
      </c>
      <c r="E45" s="68">
        <v>0.17757201955077659</v>
      </c>
      <c r="F45" s="27">
        <v>0.16789186430476835</v>
      </c>
      <c r="G45" s="27">
        <v>0.16191638976312545</v>
      </c>
      <c r="H45" s="27">
        <v>0.15483728676897052</v>
      </c>
      <c r="I45" s="27">
        <v>0.15483699498107431</v>
      </c>
    </row>
    <row r="46" spans="1:9">
      <c r="A46" s="84" t="s">
        <v>622</v>
      </c>
      <c r="B46" s="29">
        <v>7.7557148498424155E-2</v>
      </c>
      <c r="C46" s="29">
        <v>0.16029076270475642</v>
      </c>
      <c r="D46" s="29">
        <v>0.12676177879106951</v>
      </c>
      <c r="E46" s="68">
        <v>0.19952001822617854</v>
      </c>
      <c r="F46" s="27">
        <v>0.10308728913211627</v>
      </c>
      <c r="G46" s="27">
        <v>6.9275124293011289E-2</v>
      </c>
      <c r="H46" s="27">
        <v>5.9312077967408214E-2</v>
      </c>
      <c r="I46" s="27">
        <v>5.2465962501962768E-2</v>
      </c>
    </row>
    <row r="47" spans="1:9">
      <c r="A47" s="90" t="s">
        <v>623</v>
      </c>
      <c r="B47" s="29">
        <v>0.29255889981667166</v>
      </c>
      <c r="C47" s="29">
        <v>0.16147744075507334</v>
      </c>
      <c r="D47" s="29">
        <v>0.29531917649347234</v>
      </c>
      <c r="E47" s="68">
        <v>0.14925245409524934</v>
      </c>
      <c r="F47" s="27">
        <v>0.22212851408172973</v>
      </c>
      <c r="G47" s="27">
        <v>0.23206738831188345</v>
      </c>
      <c r="H47" s="27">
        <v>0.21777755846003941</v>
      </c>
      <c r="I47" s="27">
        <v>0.21366397243134896</v>
      </c>
    </row>
    <row r="48" spans="1:9">
      <c r="A48" s="90" t="s">
        <v>624</v>
      </c>
      <c r="B48" s="29">
        <v>-9.4381643868018186E-2</v>
      </c>
      <c r="C48" s="29">
        <v>-0.16016731189789013</v>
      </c>
      <c r="D48" s="29">
        <v>0.15235373104992295</v>
      </c>
      <c r="E48" s="68">
        <v>0.26189324614916609</v>
      </c>
      <c r="F48" s="29">
        <v>0.19409462704622063</v>
      </c>
      <c r="G48" s="29">
        <v>0.19514125067768978</v>
      </c>
      <c r="H48" s="29">
        <v>0.18412001316603432</v>
      </c>
      <c r="I48" s="29">
        <v>0.1815875392676955</v>
      </c>
    </row>
    <row r="49" spans="1:9">
      <c r="A49" s="22"/>
      <c r="B49" s="26"/>
      <c r="C49" s="26"/>
      <c r="D49" s="26"/>
      <c r="E49" s="26"/>
      <c r="F49" s="94"/>
      <c r="G49" s="94"/>
      <c r="H49" s="94"/>
      <c r="I49" s="94"/>
    </row>
    <row r="50" spans="1:9">
      <c r="A50" s="22" t="s">
        <v>595</v>
      </c>
      <c r="B50" s="24"/>
      <c r="C50" s="24"/>
      <c r="D50" s="24"/>
      <c r="E50" s="24"/>
      <c r="F50" s="95"/>
      <c r="G50" s="95"/>
      <c r="H50" s="95"/>
      <c r="I50" s="95"/>
    </row>
    <row r="51" spans="1:9">
      <c r="B51" s="22"/>
      <c r="C51" s="22"/>
      <c r="D51" s="22"/>
      <c r="E51" s="61"/>
      <c r="F51" s="96"/>
      <c r="G51" s="96"/>
      <c r="H51" s="96"/>
      <c r="I51" s="96"/>
    </row>
    <row r="52" spans="1:9">
      <c r="A52" s="10" t="s">
        <v>598</v>
      </c>
      <c r="B52" s="21">
        <v>0.17525713169341392</v>
      </c>
      <c r="C52" s="21">
        <v>0.17787011083913834</v>
      </c>
      <c r="D52" s="21">
        <v>0.2215404722130247</v>
      </c>
      <c r="E52" s="62">
        <v>0.21533480509681388</v>
      </c>
      <c r="F52" s="5">
        <v>0.22220204674051416</v>
      </c>
      <c r="G52" s="5">
        <v>0.22838441267289872</v>
      </c>
      <c r="H52" s="5">
        <v>0.23256736494010291</v>
      </c>
      <c r="I52" s="5">
        <v>0.23410444618961895</v>
      </c>
    </row>
    <row r="53" spans="1:9">
      <c r="A53" s="84" t="s">
        <v>599</v>
      </c>
      <c r="B53" s="21">
        <v>0.19737506872374991</v>
      </c>
      <c r="C53" s="21">
        <v>0.20412284848557025</v>
      </c>
      <c r="D53" s="21">
        <v>0.26010046515960261</v>
      </c>
      <c r="E53" s="62">
        <v>0.24450797617360831</v>
      </c>
      <c r="F53" s="5">
        <v>0.24722190986491965</v>
      </c>
      <c r="G53" s="5">
        <v>0.25025794088815667</v>
      </c>
      <c r="H53" s="5">
        <v>0.25174474918133083</v>
      </c>
      <c r="I53" s="5">
        <v>0.25091802510582545</v>
      </c>
    </row>
    <row r="54" spans="1:9">
      <c r="A54" s="46" t="s">
        <v>616</v>
      </c>
      <c r="B54" s="21">
        <v>0.19734090681272135</v>
      </c>
      <c r="C54" s="21">
        <v>0.20402074231246972</v>
      </c>
      <c r="D54" s="21">
        <v>0.26008212606314784</v>
      </c>
      <c r="E54" s="62">
        <v>0.24440738050014596</v>
      </c>
      <c r="F54" s="5">
        <v>0.24712131420486677</v>
      </c>
      <c r="G54" s="5">
        <v>0.25015734523318456</v>
      </c>
      <c r="H54" s="5">
        <v>0.25164415353440467</v>
      </c>
      <c r="I54" s="5">
        <v>0.25081742943053997</v>
      </c>
    </row>
    <row r="55" spans="1:9">
      <c r="A55" s="46" t="s">
        <v>617</v>
      </c>
      <c r="B55" s="21">
        <v>3.4161911028562275E-5</v>
      </c>
      <c r="C55" s="21">
        <v>1.0210617310052216E-4</v>
      </c>
      <c r="D55" s="21">
        <v>1.8339096454784049E-5</v>
      </c>
      <c r="E55" s="62">
        <v>1.005956734623262E-4</v>
      </c>
      <c r="F55" s="5">
        <v>1.0059566005288494E-4</v>
      </c>
      <c r="G55" s="5">
        <v>1.0059565497206676E-4</v>
      </c>
      <c r="H55" s="5">
        <v>1.0059564692618723E-4</v>
      </c>
      <c r="I55" s="5">
        <v>1.0059567528550173E-4</v>
      </c>
    </row>
    <row r="56" spans="1:9">
      <c r="A56" s="84" t="s">
        <v>600</v>
      </c>
      <c r="B56" s="21">
        <v>2.2117937030335995E-2</v>
      </c>
      <c r="C56" s="21">
        <v>2.6252737646431896E-2</v>
      </c>
      <c r="D56" s="21">
        <v>3.8559992946577908E-2</v>
      </c>
      <c r="E56" s="62">
        <v>2.9173171076794419E-2</v>
      </c>
      <c r="F56" s="5">
        <v>2.50198631244055E-2</v>
      </c>
      <c r="G56" s="5">
        <v>2.1873528215257922E-2</v>
      </c>
      <c r="H56" s="5">
        <v>1.9177384241227922E-2</v>
      </c>
      <c r="I56" s="5">
        <v>1.6813578916206516E-2</v>
      </c>
    </row>
    <row r="57" spans="1:9">
      <c r="A57" s="10" t="s">
        <v>601</v>
      </c>
      <c r="B57" s="21">
        <v>9.0036757406068647E-4</v>
      </c>
      <c r="C57" s="21">
        <v>3.0832247223154903E-3</v>
      </c>
      <c r="D57" s="21">
        <v>-2.9489471240540417E-3</v>
      </c>
      <c r="E57" s="62">
        <v>1.3379890634843804E-3</v>
      </c>
      <c r="F57" s="5">
        <v>6.2446044572525726E-3</v>
      </c>
      <c r="G57" s="5">
        <v>1.5885509447953146E-2</v>
      </c>
      <c r="H57" s="5">
        <v>2.7770779205748462E-2</v>
      </c>
      <c r="I57" s="5">
        <v>4.3358901271745229E-2</v>
      </c>
    </row>
    <row r="58" spans="1:9">
      <c r="A58" s="84" t="s">
        <v>602</v>
      </c>
      <c r="B58" s="21">
        <v>-2.9349768601783467E-3</v>
      </c>
      <c r="C58" s="21">
        <v>-8.2323482752434864E-3</v>
      </c>
      <c r="D58" s="21">
        <v>9.1098585923396602E-3</v>
      </c>
      <c r="E58" s="62">
        <v>1.8551867361068036E-2</v>
      </c>
      <c r="F58" s="5">
        <v>1.2259601669528171E-2</v>
      </c>
      <c r="G58" s="5">
        <v>8.6418515893075046E-3</v>
      </c>
      <c r="H58" s="5">
        <v>7.2418354501508388E-3</v>
      </c>
      <c r="I58" s="5">
        <v>6.7438222703614086E-3</v>
      </c>
    </row>
    <row r="59" spans="1:9">
      <c r="A59" s="46" t="s">
        <v>618</v>
      </c>
      <c r="B59" s="21">
        <v>1.4494907171419196E-2</v>
      </c>
      <c r="C59" s="21">
        <v>2.1301512059145326E-2</v>
      </c>
      <c r="D59" s="21">
        <v>3.8559992946577894E-2</v>
      </c>
      <c r="E59" s="62">
        <v>3.1774570635463573E-2</v>
      </c>
      <c r="F59" s="5">
        <v>2.8068197763129389E-2</v>
      </c>
      <c r="G59" s="5">
        <v>2.5262249152521676E-2</v>
      </c>
      <c r="H59" s="5">
        <v>2.2790127686572337E-2</v>
      </c>
      <c r="I59" s="5">
        <v>2.0549060678357531E-2</v>
      </c>
    </row>
    <row r="60" spans="1:9">
      <c r="A60" s="46" t="s">
        <v>619</v>
      </c>
      <c r="B60" s="21">
        <v>1.7429884031597544E-2</v>
      </c>
      <c r="C60" s="21">
        <v>2.953386033438881E-2</v>
      </c>
      <c r="D60" s="21">
        <v>2.9450134354238235E-2</v>
      </c>
      <c r="E60" s="62">
        <v>1.3222703274395536E-2</v>
      </c>
      <c r="F60" s="5">
        <v>1.5808596093601218E-2</v>
      </c>
      <c r="G60" s="5">
        <v>1.6620397563214172E-2</v>
      </c>
      <c r="H60" s="5">
        <v>1.5548292236421499E-2</v>
      </c>
      <c r="I60" s="5">
        <v>1.3805238407996124E-2</v>
      </c>
    </row>
    <row r="61" spans="1:9">
      <c r="A61" s="84" t="s">
        <v>620</v>
      </c>
      <c r="B61" s="21">
        <v>4.1884659452778895E-2</v>
      </c>
      <c r="C61" s="21">
        <v>6.2176812017565579E-2</v>
      </c>
      <c r="D61" s="21">
        <v>6.4020254717403829E-2</v>
      </c>
      <c r="E61" s="62">
        <v>4.0135844734015845E-2</v>
      </c>
      <c r="F61" s="5">
        <v>5.0625574856812829E-2</v>
      </c>
      <c r="G61" s="5">
        <v>6.4234555539815497E-2</v>
      </c>
      <c r="H61" s="5">
        <v>7.7991798498869516E-2</v>
      </c>
      <c r="I61" s="5">
        <v>9.4513516979962089E-2</v>
      </c>
    </row>
    <row r="62" spans="1:9">
      <c r="A62" s="84" t="s">
        <v>621</v>
      </c>
      <c r="B62" s="21">
        <v>-3.8049315018539864E-2</v>
      </c>
      <c r="C62" s="21">
        <v>-5.086123902000661E-2</v>
      </c>
      <c r="D62" s="21">
        <v>-7.607906043379753E-2</v>
      </c>
      <c r="E62" s="62">
        <v>-5.7349723031599506E-2</v>
      </c>
      <c r="F62" s="5">
        <v>-5.6640572069088437E-2</v>
      </c>
      <c r="G62" s="5">
        <v>-5.6990897681169848E-2</v>
      </c>
      <c r="H62" s="5">
        <v>-5.7462854743271889E-2</v>
      </c>
      <c r="I62" s="5">
        <v>-5.7898437978578264E-2</v>
      </c>
    </row>
    <row r="63" spans="1:9">
      <c r="A63" s="10" t="s">
        <v>591</v>
      </c>
      <c r="B63" s="21">
        <v>0.17615749926747459</v>
      </c>
      <c r="C63" s="21">
        <v>0.18095333556145385</v>
      </c>
      <c r="D63" s="21">
        <v>0.21859152508897067</v>
      </c>
      <c r="E63" s="62">
        <v>0.21667279416029828</v>
      </c>
      <c r="F63" s="5">
        <v>0.22844665119776672</v>
      </c>
      <c r="G63" s="5">
        <v>0.24426992212085188</v>
      </c>
      <c r="H63" s="5">
        <v>0.26033814414585138</v>
      </c>
      <c r="I63" s="5">
        <v>0.2774633474613642</v>
      </c>
    </row>
    <row r="64" spans="1:9">
      <c r="A64" s="84" t="s">
        <v>622</v>
      </c>
      <c r="B64" s="21">
        <v>7.9945033145578354E-2</v>
      </c>
      <c r="C64" s="21">
        <v>8.3995717516583704E-2</v>
      </c>
      <c r="D64" s="21">
        <v>9.4616111406118128E-2</v>
      </c>
      <c r="E64" s="62">
        <v>9.5533608289336991E-2</v>
      </c>
      <c r="F64" s="5">
        <v>9.5135770669406622E-2</v>
      </c>
      <c r="G64" s="5">
        <v>9.3614608223854048E-2</v>
      </c>
      <c r="H64" s="5">
        <v>9.15196943615849E-2</v>
      </c>
      <c r="I64" s="5">
        <v>8.8893447475142662E-2</v>
      </c>
    </row>
    <row r="65" spans="1:9">
      <c r="A65" s="90" t="s">
        <v>623</v>
      </c>
      <c r="B65" s="21">
        <v>8.1678313932033286E-2</v>
      </c>
      <c r="C65" s="21">
        <v>8.5904589275659263E-2</v>
      </c>
      <c r="D65" s="21">
        <v>0.11124205546775845</v>
      </c>
      <c r="E65" s="62">
        <v>0.10761381573701422</v>
      </c>
      <c r="F65" s="5">
        <v>0.118730606644213</v>
      </c>
      <c r="G65" s="5">
        <v>0.13461934376888743</v>
      </c>
      <c r="H65" s="5">
        <v>0.15129425899243804</v>
      </c>
      <c r="I65" s="5">
        <v>0.16946032605199526</v>
      </c>
    </row>
    <row r="66" spans="1:9">
      <c r="A66" s="93" t="s">
        <v>624</v>
      </c>
      <c r="B66" s="19">
        <v>1.4534152189862957E-2</v>
      </c>
      <c r="C66" s="19">
        <v>1.1053028769210863E-2</v>
      </c>
      <c r="D66" s="19">
        <v>1.2733358215094095E-2</v>
      </c>
      <c r="E66" s="66">
        <v>1.3525370133947067E-2</v>
      </c>
      <c r="F66" s="19">
        <v>1.4580273884147101E-2</v>
      </c>
      <c r="G66" s="19">
        <v>1.603597012811039E-2</v>
      </c>
      <c r="H66" s="19">
        <v>1.7524190791828414E-2</v>
      </c>
      <c r="I66" s="19">
        <v>1.9109573934226267E-2</v>
      </c>
    </row>
    <row r="67" spans="1:9">
      <c r="A67" s="24"/>
      <c r="B67" s="24"/>
      <c r="C67" s="24"/>
      <c r="D67" s="24"/>
      <c r="E67" s="24"/>
      <c r="F67" s="24"/>
      <c r="G67" s="24"/>
      <c r="H67" s="24"/>
      <c r="I67" s="24"/>
    </row>
    <row r="68" spans="1:9">
      <c r="B68" s="96"/>
      <c r="C68" s="96"/>
      <c r="D68" s="96"/>
      <c r="E68" s="96"/>
      <c r="F68" s="96"/>
      <c r="G68" s="96"/>
      <c r="H68" s="96"/>
      <c r="I68" s="96"/>
    </row>
    <row r="69" spans="1:9">
      <c r="B69" s="92"/>
      <c r="C69" s="92"/>
      <c r="D69" s="92"/>
      <c r="E69" s="92"/>
      <c r="F69" s="92"/>
      <c r="G69" s="92"/>
      <c r="H69" s="92"/>
      <c r="I69" s="92"/>
    </row>
  </sheetData>
  <phoneticPr fontId="0" type="noConversion"/>
  <pageMargins left="0.5" right="0.5" top="0.79" bottom="0.43307086614173201" header="0.46" footer="0.31496062992126"/>
  <pageSetup paperSize="9" scale="81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End</vt:lpstr>
      <vt:lpstr>MonSer</vt:lpstr>
      <vt:lpstr>NatBank</vt:lpstr>
      <vt:lpstr>MonSer!Print_Area</vt:lpstr>
      <vt:lpstr>NatBank!Print_Area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Pridon Aslanikashvili</dc:creator>
  <cp:lastModifiedBy>Marghius</cp:lastModifiedBy>
  <cp:lastPrinted>2021-05-29T14:33:03Z</cp:lastPrinted>
  <dcterms:created xsi:type="dcterms:W3CDTF">2002-06-18T07:14:33Z</dcterms:created>
  <dcterms:modified xsi:type="dcterms:W3CDTF">2022-01-14T08:41:45Z</dcterms:modified>
</cp:coreProperties>
</file>